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明细表" sheetId="1" r:id="rId1"/>
    <sheet name="家电家具" sheetId="3" r:id="rId2"/>
    <sheet name="基础设施建设" sheetId="4" r:id="rId3"/>
    <sheet name="产业发展" sheetId="5" r:id="rId4"/>
    <sheet name="房屋改造" sheetId="6" r:id="rId5"/>
  </sheets>
  <definedNames>
    <definedName name="_xlnm._FilterDatabase" localSheetId="1" hidden="1">家电家具!$A$4:$AK$29</definedName>
    <definedName name="_xlnm._FilterDatabase" localSheetId="4" hidden="1">房屋改造!$A$3:$K$28</definedName>
    <definedName name="_xlnm.Print_Area" localSheetId="1">家电家具!$A$1:$AL$29</definedName>
  </definedNames>
  <calcPr calcId="144525"/>
</workbook>
</file>

<file path=xl/sharedStrings.xml><?xml version="1.0" encoding="utf-8"?>
<sst xmlns="http://schemas.openxmlformats.org/spreadsheetml/2006/main" count="381" uniqueCount="145">
  <si>
    <t>务本乡2020年三峡集团捐赠资金项目明细</t>
  </si>
  <si>
    <t>金额：元</t>
  </si>
  <si>
    <t>序号</t>
  </si>
  <si>
    <t>项目名称</t>
  </si>
  <si>
    <t>项目金额</t>
  </si>
  <si>
    <t>贫困户、边缘户、困难户家具家电购买资金项目</t>
  </si>
  <si>
    <t>贫困户、边缘户、困难户基础设施改造补助资金项目</t>
  </si>
  <si>
    <t>贫困户、边缘户、困难户产业发展资金补助项目</t>
  </si>
  <si>
    <t>贫困户、边缘户、困难户住房类项目改造补助项目</t>
  </si>
  <si>
    <t>务本乡新飞路务本段改造工程项目</t>
  </si>
  <si>
    <t>寒坡岭易地扶贫安置点人居改善项目</t>
  </si>
  <si>
    <t>合计</t>
  </si>
  <si>
    <t>务本乡贫困户、边缘户、困难户家具家电购买资金补助表</t>
  </si>
  <si>
    <t>姓名</t>
  </si>
  <si>
    <t>所属村</t>
  </si>
  <si>
    <t>类别</t>
  </si>
  <si>
    <t>家庭人口</t>
  </si>
  <si>
    <t>家具</t>
  </si>
  <si>
    <t>家电</t>
  </si>
  <si>
    <t>其他</t>
  </si>
  <si>
    <t>备注</t>
  </si>
  <si>
    <t>家具清单</t>
  </si>
  <si>
    <t>补助金额（元）</t>
  </si>
  <si>
    <t>家电清单</t>
  </si>
  <si>
    <t>其他家具</t>
  </si>
  <si>
    <t>补助金额小计（元）</t>
  </si>
  <si>
    <t>床</t>
  </si>
  <si>
    <t>小沙发</t>
  </si>
  <si>
    <t>桌椅</t>
  </si>
  <si>
    <t>小电视柜</t>
  </si>
  <si>
    <t>电视（32寸）</t>
  </si>
  <si>
    <t>冰箱</t>
  </si>
  <si>
    <t>洗衣机</t>
  </si>
  <si>
    <t>数量</t>
  </si>
  <si>
    <t>单价</t>
  </si>
  <si>
    <t>小计</t>
  </si>
  <si>
    <t>品名及数量</t>
  </si>
  <si>
    <t>付开英</t>
  </si>
  <si>
    <t>大火山村</t>
  </si>
  <si>
    <t>边缘户</t>
  </si>
  <si>
    <t>900/750</t>
  </si>
  <si>
    <t>床：1.2米2个，1.5米1个。</t>
  </si>
  <si>
    <t>何成海</t>
  </si>
  <si>
    <t>床：1.5米2个，1.2米1个。</t>
  </si>
  <si>
    <t>杜华银</t>
  </si>
  <si>
    <t>葩地村</t>
  </si>
  <si>
    <t>太阳能热水器1个</t>
  </si>
  <si>
    <t>床:1.2米1个。</t>
  </si>
  <si>
    <t>李洪周</t>
  </si>
  <si>
    <t>巫大兵</t>
  </si>
  <si>
    <t>床：1.2米1个。</t>
  </si>
  <si>
    <t>郑能康</t>
  </si>
  <si>
    <t>垭口村</t>
  </si>
  <si>
    <t>杜万燕</t>
  </si>
  <si>
    <t>乌拉村</t>
  </si>
  <si>
    <t>邓应洪</t>
  </si>
  <si>
    <t>李陆升</t>
  </si>
  <si>
    <t>汤国琼</t>
  </si>
  <si>
    <t>吴兴贵</t>
  </si>
  <si>
    <t>一体化厨柜</t>
  </si>
  <si>
    <t>谢必珍</t>
  </si>
  <si>
    <t>床上用品4套</t>
  </si>
  <si>
    <t>床：1.2米2个。</t>
  </si>
  <si>
    <t>张廷吉</t>
  </si>
  <si>
    <t>电线线路梳理</t>
  </si>
  <si>
    <t>孙洪军</t>
  </si>
  <si>
    <t>困难户</t>
  </si>
  <si>
    <t>床：1.5米1个。</t>
  </si>
  <si>
    <t>曹永福</t>
  </si>
  <si>
    <t>李袁华</t>
  </si>
  <si>
    <t>吴先伦</t>
  </si>
  <si>
    <t>杨春成</t>
  </si>
  <si>
    <t>1.2米1个。</t>
  </si>
  <si>
    <t>谢元才</t>
  </si>
  <si>
    <t>床：1.2米3个。</t>
  </si>
  <si>
    <t>杜华祥</t>
  </si>
  <si>
    <t>贫困户</t>
  </si>
  <si>
    <t>李流华</t>
  </si>
  <si>
    <t>杨永祥</t>
  </si>
  <si>
    <t>郑能明</t>
  </si>
  <si>
    <t>邹华</t>
  </si>
  <si>
    <t>总计</t>
  </si>
  <si>
    <t>太阳能热水器1个；橱柜1套；床上用品4套</t>
  </si>
  <si>
    <t>务本乡贫困户、边缘户、困难户基础设施改造补助资金方案表</t>
  </si>
  <si>
    <t>基础设施改造内容</t>
  </si>
  <si>
    <t>实际建设费用（元）</t>
  </si>
  <si>
    <t>资金节余（元）</t>
  </si>
  <si>
    <t>人居饮水管网改造（建水塔一个配套管网）</t>
  </si>
  <si>
    <t>新建滤水池1个</t>
  </si>
  <si>
    <t>修建水池、水塔</t>
  </si>
  <si>
    <t>贺正安</t>
  </si>
  <si>
    <t>硬化入户道路</t>
  </si>
  <si>
    <t>务本乡贫困户、边缘户、困难户产业发展资金补助方案表</t>
  </si>
  <si>
    <t>畜禽</t>
  </si>
  <si>
    <t>饲、肥料</t>
  </si>
  <si>
    <t>补助资金总额</t>
  </si>
  <si>
    <t>肥猪（头）</t>
  </si>
  <si>
    <t>重量</t>
  </si>
  <si>
    <t>补助金额</t>
  </si>
  <si>
    <t>鸡苗（羽）</t>
  </si>
  <si>
    <t>玉米粉</t>
  </si>
  <si>
    <t>规格</t>
  </si>
  <si>
    <t>浓缩饲料</t>
  </si>
  <si>
    <t>复合肥</t>
  </si>
  <si>
    <t>围栏</t>
  </si>
  <si>
    <t>40KG</t>
  </si>
  <si>
    <t>1.5*30</t>
  </si>
  <si>
    <t>使用三峡资金</t>
  </si>
  <si>
    <t>王恩祥</t>
  </si>
  <si>
    <t>使用乡级资金</t>
  </si>
  <si>
    <t>贺建友</t>
  </si>
  <si>
    <t>30KG</t>
  </si>
  <si>
    <t>务本乡贫困户、边缘户、困难户住房类项目改造补助资金方案表</t>
  </si>
  <si>
    <t>危房改造项目明细</t>
  </si>
  <si>
    <r>
      <rPr>
        <b/>
        <sz val="11"/>
        <color theme="1"/>
        <rFont val="宋体"/>
        <charset val="134"/>
        <scheme val="minor"/>
      </rPr>
      <t>房屋改造 总费用</t>
    </r>
    <r>
      <rPr>
        <b/>
        <sz val="10"/>
        <color theme="1"/>
        <rFont val="宋体"/>
        <charset val="134"/>
        <scheme val="minor"/>
      </rPr>
      <t>（万元）</t>
    </r>
  </si>
  <si>
    <r>
      <rPr>
        <b/>
        <sz val="11"/>
        <color theme="1"/>
        <rFont val="宋体"/>
        <charset val="134"/>
        <scheme val="minor"/>
      </rPr>
      <t>自筹</t>
    </r>
    <r>
      <rPr>
        <b/>
        <sz val="10"/>
        <color theme="1"/>
        <rFont val="宋体"/>
        <charset val="134"/>
        <scheme val="minor"/>
      </rPr>
      <t>（万元）</t>
    </r>
  </si>
  <si>
    <r>
      <rPr>
        <b/>
        <sz val="11"/>
        <color theme="1"/>
        <rFont val="宋体"/>
        <charset val="134"/>
        <scheme val="minor"/>
      </rPr>
      <t>补助金额</t>
    </r>
    <r>
      <rPr>
        <b/>
        <sz val="10"/>
        <color theme="1"/>
        <rFont val="宋体"/>
        <charset val="134"/>
        <scheme val="minor"/>
      </rPr>
      <t>（万元）</t>
    </r>
  </si>
  <si>
    <t>原计划三峡资金（万元）</t>
  </si>
  <si>
    <r>
      <rPr>
        <b/>
        <sz val="11"/>
        <color theme="1"/>
        <rFont val="宋体"/>
        <charset val="134"/>
        <scheme val="minor"/>
      </rPr>
      <t>三峡资金节余</t>
    </r>
    <r>
      <rPr>
        <b/>
        <sz val="10"/>
        <color theme="1"/>
        <rFont val="宋体"/>
        <charset val="134"/>
        <scheme val="minor"/>
      </rPr>
      <t>（万元）</t>
    </r>
  </si>
  <si>
    <t>省危房资金</t>
  </si>
  <si>
    <t>三峡资金</t>
  </si>
  <si>
    <t>新建住房79.84㎡</t>
  </si>
  <si>
    <t>新建住房119.33㎡</t>
  </si>
  <si>
    <t>0.3万元缺口为修建厕所</t>
  </si>
  <si>
    <t>1.墙面修复；2.换梁换瓦。</t>
  </si>
  <si>
    <t>未维修住房B</t>
  </si>
  <si>
    <t>1.住房搬迁维修费2369元2.旧房拆迁费1500元</t>
  </si>
  <si>
    <t>该户为搬迁安全，省级补助不能报账</t>
  </si>
  <si>
    <t>1.新建25.55㎡2.人行梯道6.88㎡3.护栏17.39米</t>
  </si>
  <si>
    <t>新建住房95.74㎡</t>
  </si>
  <si>
    <t>维修加固</t>
  </si>
  <si>
    <t>维修屋顶，翻瓦片</t>
  </si>
  <si>
    <t>新建住房53.21㎡</t>
  </si>
  <si>
    <t>新建住房95.98㎡</t>
  </si>
  <si>
    <t>1.墙面维修2.后沿边沟.沿坎3.后沿堡坎4.新建柴棚5.更换3扇门</t>
  </si>
  <si>
    <t>1.墙面维修2.后沿边沟3.厕所出料口加固</t>
  </si>
  <si>
    <t>1.新建住房45.56㎡</t>
  </si>
  <si>
    <t>1.新建住房31.5㎡2.化粪池4m³3.粉刷墙面</t>
  </si>
  <si>
    <t>1.搬迁至二村小学2.新建板房1间3.洗澡室改造</t>
  </si>
  <si>
    <t>1.墙面漆2间.吊顶2.房屋瓦片翻盖3.修补地板4.门改造</t>
  </si>
  <si>
    <t>1.搬迁至农基站2.旧房拆除</t>
  </si>
  <si>
    <t>新建住房47.7㎡</t>
  </si>
  <si>
    <t>王林全</t>
  </si>
  <si>
    <t>1.墙面修复2.房前堡坎</t>
  </si>
  <si>
    <t>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</si>
</sst>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方正小标宋_GBK"/>
      <family val="4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方正小标宋_GBK"/>
      <family val="4"/>
      <charset val="134"/>
    </font>
    <font>
      <b/>
      <sz val="11"/>
      <color theme="1"/>
      <name val="方正仿宋简体"/>
      <family val="4"/>
      <charset val="134"/>
    </font>
    <font>
      <sz val="11"/>
      <color theme="1"/>
      <name val="方正仿宋简体"/>
      <family val="4"/>
      <charset val="134"/>
    </font>
    <font>
      <b/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33" fillId="29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6" fontId="0" fillId="4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76" fontId="10" fillId="4" borderId="0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I7" sqref="I7"/>
    </sheetView>
  </sheetViews>
  <sheetFormatPr defaultColWidth="8.88888888888889" defaultRowHeight="14.4" outlineLevelCol="2"/>
  <cols>
    <col min="2" max="2" width="50.2222222222222" customWidth="1"/>
    <col min="3" max="3" width="17.1111111111111"/>
  </cols>
  <sheetData>
    <row r="1" ht="20.4" spans="1:3">
      <c r="A1" s="101" t="s">
        <v>0</v>
      </c>
      <c r="B1" s="102"/>
      <c r="C1" s="102"/>
    </row>
    <row r="2" ht="20.4" spans="1:3">
      <c r="A2" s="101"/>
      <c r="B2" s="102"/>
      <c r="C2" s="103" t="s">
        <v>1</v>
      </c>
    </row>
    <row r="3" ht="17.4" spans="1:3">
      <c r="A3" s="104" t="s">
        <v>2</v>
      </c>
      <c r="B3" s="104" t="s">
        <v>3</v>
      </c>
      <c r="C3" s="104" t="s">
        <v>4</v>
      </c>
    </row>
    <row r="4" ht="34.8" spans="1:3">
      <c r="A4" s="105">
        <v>1</v>
      </c>
      <c r="B4" s="106" t="s">
        <v>5</v>
      </c>
      <c r="C4" s="107">
        <v>49038</v>
      </c>
    </row>
    <row r="5" ht="34.8" spans="1:3">
      <c r="A5" s="105">
        <v>2</v>
      </c>
      <c r="B5" s="106" t="s">
        <v>6</v>
      </c>
      <c r="C5" s="107">
        <v>2262</v>
      </c>
    </row>
    <row r="6" ht="34.8" spans="1:3">
      <c r="A6" s="105">
        <v>3</v>
      </c>
      <c r="B6" s="106" t="s">
        <v>7</v>
      </c>
      <c r="C6" s="107">
        <v>128308.2</v>
      </c>
    </row>
    <row r="7" ht="34.8" spans="1:3">
      <c r="A7" s="105">
        <v>4</v>
      </c>
      <c r="B7" s="106" t="s">
        <v>8</v>
      </c>
      <c r="C7" s="107">
        <v>355721.8</v>
      </c>
    </row>
    <row r="8" ht="34.8" spans="1:3">
      <c r="A8" s="105">
        <v>5</v>
      </c>
      <c r="B8" s="106" t="s">
        <v>9</v>
      </c>
      <c r="C8" s="107">
        <v>1000000</v>
      </c>
    </row>
    <row r="9" ht="34.8" spans="1:3">
      <c r="A9" s="105">
        <v>6</v>
      </c>
      <c r="B9" s="108" t="s">
        <v>10</v>
      </c>
      <c r="C9" s="107">
        <v>250000</v>
      </c>
    </row>
    <row r="10" ht="17.4" spans="1:3">
      <c r="A10" s="109" t="s">
        <v>11</v>
      </c>
      <c r="B10" s="110"/>
      <c r="C10" s="107">
        <f>SUM(C4:C9)</f>
        <v>1785330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L29"/>
  <sheetViews>
    <sheetView view="pageBreakPreview" zoomScale="115" zoomScaleNormal="100" workbookViewId="0">
      <pane ySplit="4" topLeftCell="A18" activePane="bottomLeft" state="frozen"/>
      <selection/>
      <selection pane="bottomLeft" activeCell="AK2" sqref="AK$1:AK$1048576"/>
    </sheetView>
  </sheetViews>
  <sheetFormatPr defaultColWidth="9" defaultRowHeight="14.4"/>
  <cols>
    <col min="1" max="1" width="3.5" style="65" customWidth="1"/>
    <col min="2" max="2" width="6.5" style="65" customWidth="1"/>
    <col min="3" max="3" width="7" style="65" customWidth="1"/>
    <col min="4" max="4" width="5.75" style="65" customWidth="1"/>
    <col min="5" max="5" width="5" style="65" customWidth="1"/>
    <col min="6" max="7" width="4.75" style="66" hidden="1" customWidth="1"/>
    <col min="8" max="8" width="5.62962962962963" style="67" hidden="1" customWidth="1"/>
    <col min="9" max="10" width="4.75" style="66" hidden="1" customWidth="1"/>
    <col min="11" max="11" width="4.75" style="67" hidden="1" customWidth="1"/>
    <col min="12" max="13" width="4.75" style="66" hidden="1" customWidth="1"/>
    <col min="14" max="14" width="4.75" style="67" hidden="1" customWidth="1"/>
    <col min="15" max="16" width="4.75" style="66" hidden="1" customWidth="1"/>
    <col min="17" max="17" width="4.75" style="67" hidden="1" customWidth="1"/>
    <col min="18" max="19" width="4.75" style="66" hidden="1" customWidth="1"/>
    <col min="20" max="20" width="4.75" style="67" hidden="1" customWidth="1"/>
    <col min="21" max="22" width="4.75" style="66" hidden="1" customWidth="1"/>
    <col min="23" max="23" width="4.75" style="67" hidden="1" customWidth="1"/>
    <col min="24" max="25" width="4.75" style="66" hidden="1" customWidth="1"/>
    <col min="26" max="26" width="4.75" style="67" hidden="1" customWidth="1"/>
    <col min="27" max="27" width="4.75" style="68" hidden="1" customWidth="1"/>
    <col min="28" max="28" width="4.75" style="66" hidden="1" customWidth="1"/>
    <col min="29" max="29" width="4.75" style="67" hidden="1" customWidth="1"/>
    <col min="30" max="30" width="12.1296296296296" style="66" hidden="1" customWidth="1"/>
    <col min="31" max="31" width="15.3240740740741" style="62" customWidth="1"/>
    <col min="32" max="32" width="10.2407407407407" style="69" customWidth="1"/>
    <col min="33" max="33" width="14.7777777777778" style="70" customWidth="1"/>
    <col min="34" max="34" width="9.12962962962963" style="69" customWidth="1"/>
    <col min="35" max="35" width="11.6296296296296" style="65" customWidth="1"/>
    <col min="36" max="36" width="9.4537037037037" style="69" customWidth="1"/>
    <col min="37" max="37" width="11" style="71" customWidth="1"/>
    <col min="38" max="38" width="15" style="65" customWidth="1"/>
    <col min="39" max="16380" width="9" style="65"/>
  </cols>
  <sheetData>
    <row r="1" s="62" customFormat="1" ht="28" customHeight="1" spans="1:38">
      <c r="A1" s="55" t="s">
        <v>12</v>
      </c>
      <c r="B1" s="55"/>
      <c r="C1" s="55"/>
      <c r="D1" s="55"/>
      <c r="E1" s="55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55"/>
      <c r="AF1" s="88"/>
      <c r="AG1" s="95"/>
      <c r="AH1" s="88"/>
      <c r="AI1" s="55"/>
      <c r="AJ1" s="88"/>
      <c r="AK1" s="96"/>
      <c r="AL1" s="55"/>
    </row>
    <row r="2" s="63" customFormat="1" ht="16" customHeight="1" spans="1:38">
      <c r="A2" s="41" t="s">
        <v>2</v>
      </c>
      <c r="B2" s="41" t="s">
        <v>13</v>
      </c>
      <c r="C2" s="41" t="s">
        <v>14</v>
      </c>
      <c r="D2" s="6" t="s">
        <v>15</v>
      </c>
      <c r="E2" s="6" t="s">
        <v>16</v>
      </c>
      <c r="F2" s="48" t="s">
        <v>17</v>
      </c>
      <c r="G2" s="48"/>
      <c r="H2" s="48"/>
      <c r="I2" s="48"/>
      <c r="J2" s="48"/>
      <c r="K2" s="41"/>
      <c r="L2" s="48"/>
      <c r="M2" s="48"/>
      <c r="N2" s="41"/>
      <c r="O2" s="48"/>
      <c r="P2" s="48"/>
      <c r="Q2" s="41"/>
      <c r="R2" s="48" t="s">
        <v>18</v>
      </c>
      <c r="S2" s="48"/>
      <c r="T2" s="41"/>
      <c r="U2" s="48"/>
      <c r="V2" s="48"/>
      <c r="W2" s="41"/>
      <c r="X2" s="48"/>
      <c r="Y2" s="48"/>
      <c r="Z2" s="41"/>
      <c r="AA2" s="48" t="s">
        <v>19</v>
      </c>
      <c r="AB2" s="48"/>
      <c r="AC2" s="41"/>
      <c r="AD2" s="48" t="s">
        <v>20</v>
      </c>
      <c r="AE2" s="89" t="s">
        <v>21</v>
      </c>
      <c r="AF2" s="90" t="s">
        <v>22</v>
      </c>
      <c r="AG2" s="89" t="s">
        <v>23</v>
      </c>
      <c r="AH2" s="90" t="s">
        <v>22</v>
      </c>
      <c r="AI2" s="89" t="s">
        <v>24</v>
      </c>
      <c r="AJ2" s="90" t="s">
        <v>22</v>
      </c>
      <c r="AK2" s="97" t="s">
        <v>25</v>
      </c>
      <c r="AL2" s="89" t="s">
        <v>20</v>
      </c>
    </row>
    <row r="3" s="63" customFormat="1" ht="16" customHeight="1" spans="1:38">
      <c r="A3" s="41"/>
      <c r="B3" s="41"/>
      <c r="C3" s="41"/>
      <c r="D3" s="6"/>
      <c r="E3" s="6"/>
      <c r="F3" s="48" t="s">
        <v>26</v>
      </c>
      <c r="G3" s="48"/>
      <c r="H3" s="73"/>
      <c r="I3" s="48" t="s">
        <v>27</v>
      </c>
      <c r="J3" s="48"/>
      <c r="K3" s="73"/>
      <c r="L3" s="48" t="s">
        <v>28</v>
      </c>
      <c r="M3" s="48"/>
      <c r="N3" s="73"/>
      <c r="O3" s="48" t="s">
        <v>29</v>
      </c>
      <c r="P3" s="48"/>
      <c r="Q3" s="73"/>
      <c r="R3" s="48" t="s">
        <v>30</v>
      </c>
      <c r="S3" s="48"/>
      <c r="T3" s="73"/>
      <c r="U3" s="48" t="s">
        <v>31</v>
      </c>
      <c r="V3" s="48"/>
      <c r="W3" s="73"/>
      <c r="X3" s="48" t="s">
        <v>32</v>
      </c>
      <c r="Y3" s="48"/>
      <c r="Z3" s="73"/>
      <c r="AA3" s="48"/>
      <c r="AB3" s="48"/>
      <c r="AC3" s="41"/>
      <c r="AD3" s="48"/>
      <c r="AE3" s="89"/>
      <c r="AF3" s="90"/>
      <c r="AG3" s="89"/>
      <c r="AH3" s="90"/>
      <c r="AI3" s="89"/>
      <c r="AJ3" s="90"/>
      <c r="AK3" s="97"/>
      <c r="AL3" s="89"/>
    </row>
    <row r="4" s="63" customFormat="1" ht="15" customHeight="1" spans="1:38">
      <c r="A4" s="41"/>
      <c r="B4" s="41"/>
      <c r="C4" s="41"/>
      <c r="D4" s="6"/>
      <c r="E4" s="6"/>
      <c r="F4" s="48" t="s">
        <v>33</v>
      </c>
      <c r="G4" s="48" t="s">
        <v>34</v>
      </c>
      <c r="H4" s="73" t="s">
        <v>35</v>
      </c>
      <c r="I4" s="48" t="s">
        <v>33</v>
      </c>
      <c r="J4" s="48" t="s">
        <v>34</v>
      </c>
      <c r="K4" s="73" t="s">
        <v>35</v>
      </c>
      <c r="L4" s="48" t="s">
        <v>33</v>
      </c>
      <c r="M4" s="48" t="s">
        <v>34</v>
      </c>
      <c r="N4" s="73" t="s">
        <v>35</v>
      </c>
      <c r="O4" s="48" t="s">
        <v>33</v>
      </c>
      <c r="P4" s="48" t="s">
        <v>34</v>
      </c>
      <c r="Q4" s="73" t="s">
        <v>35</v>
      </c>
      <c r="R4" s="48" t="s">
        <v>33</v>
      </c>
      <c r="S4" s="48" t="s">
        <v>34</v>
      </c>
      <c r="T4" s="73" t="s">
        <v>35</v>
      </c>
      <c r="U4" s="48" t="s">
        <v>33</v>
      </c>
      <c r="V4" s="48" t="s">
        <v>34</v>
      </c>
      <c r="W4" s="73" t="s">
        <v>35</v>
      </c>
      <c r="X4" s="48" t="s">
        <v>33</v>
      </c>
      <c r="Y4" s="48" t="s">
        <v>34</v>
      </c>
      <c r="Z4" s="73" t="s">
        <v>35</v>
      </c>
      <c r="AA4" s="48" t="s">
        <v>36</v>
      </c>
      <c r="AB4" s="48" t="s">
        <v>34</v>
      </c>
      <c r="AC4" s="73" t="s">
        <v>35</v>
      </c>
      <c r="AD4" s="48"/>
      <c r="AE4" s="89"/>
      <c r="AF4" s="90"/>
      <c r="AG4" s="89"/>
      <c r="AH4" s="90"/>
      <c r="AI4" s="89"/>
      <c r="AJ4" s="90"/>
      <c r="AK4" s="97"/>
      <c r="AL4" s="89"/>
    </row>
    <row r="5" s="63" customFormat="1" ht="38" customHeight="1" spans="1:38">
      <c r="A5" s="74">
        <v>1</v>
      </c>
      <c r="B5" s="61" t="s">
        <v>37</v>
      </c>
      <c r="C5" s="48" t="s">
        <v>38</v>
      </c>
      <c r="D5" s="48" t="s">
        <v>39</v>
      </c>
      <c r="E5" s="48">
        <v>3</v>
      </c>
      <c r="F5" s="48">
        <v>3</v>
      </c>
      <c r="G5" s="48" t="s">
        <v>40</v>
      </c>
      <c r="H5" s="73">
        <f>1*900+2*750</f>
        <v>2400</v>
      </c>
      <c r="I5" s="48">
        <v>1</v>
      </c>
      <c r="J5" s="48">
        <v>720</v>
      </c>
      <c r="K5" s="73">
        <f>I5*J5</f>
        <v>720</v>
      </c>
      <c r="L5" s="48">
        <v>1</v>
      </c>
      <c r="M5" s="48">
        <v>210</v>
      </c>
      <c r="N5" s="73">
        <f t="shared" ref="N5:N7" si="0">L5*M5</f>
        <v>210</v>
      </c>
      <c r="O5" s="48">
        <v>1</v>
      </c>
      <c r="P5" s="48">
        <v>350</v>
      </c>
      <c r="Q5" s="73">
        <f>O5*P5</f>
        <v>350</v>
      </c>
      <c r="R5" s="48">
        <v>1</v>
      </c>
      <c r="S5" s="48">
        <v>549</v>
      </c>
      <c r="T5" s="73">
        <f t="shared" ref="T5:T7" si="1">S5*R5</f>
        <v>549</v>
      </c>
      <c r="U5" s="48"/>
      <c r="V5" s="48"/>
      <c r="W5" s="73"/>
      <c r="X5" s="48"/>
      <c r="Y5" s="48"/>
      <c r="Z5" s="73"/>
      <c r="AA5" s="48"/>
      <c r="AB5" s="48"/>
      <c r="AC5" s="73"/>
      <c r="AD5" s="10" t="s">
        <v>41</v>
      </c>
      <c r="AE5" s="10" t="str">
        <f>IF(F5&gt;0,$F$3&amp;F5&amp;"张；","")&amp;IF(I5&gt;0,$I$3&amp;I5&amp;"张；","")&amp;IF(L5&gt;0,$L$3&amp;L5&amp;"套；","")&amp;IF(O5&gt;0,$O$3&amp;O5&amp;"张；","")</f>
        <v>床3张；小沙发1张；桌椅1套；小电视柜1张；</v>
      </c>
      <c r="AF5" s="91">
        <f t="shared" ref="AF5:AF29" si="2">H5+K5+N5+Q5</f>
        <v>3680</v>
      </c>
      <c r="AG5" s="10" t="str">
        <f>IF(R5&gt;0,$R$3&amp;R5&amp;"台；","")&amp;IF(U5&gt;0,$U$3&amp;U5&amp;"台；","")&amp;IF(X5&gt;0,$X$3&amp;X5&amp;"台；","")</f>
        <v>电视（32寸）1台；</v>
      </c>
      <c r="AH5" s="91">
        <f t="shared" ref="AH5:AH29" si="3">T5+W5+Z5</f>
        <v>549</v>
      </c>
      <c r="AI5" s="48" t="str">
        <f t="shared" ref="AI5:AI28" si="4">IF(LEN(AA5)&gt;0,AA5,"")</f>
        <v/>
      </c>
      <c r="AJ5" s="91">
        <f t="shared" ref="AJ5:AJ29" si="5">AC5</f>
        <v>0</v>
      </c>
      <c r="AK5" s="98">
        <f t="shared" ref="AK5:AK29" si="6">AF5+AH5+AJ5</f>
        <v>4229</v>
      </c>
      <c r="AL5" s="89"/>
    </row>
    <row r="6" s="63" customFormat="1" ht="38" customHeight="1" spans="1:38">
      <c r="A6" s="74">
        <v>2</v>
      </c>
      <c r="B6" s="48" t="s">
        <v>42</v>
      </c>
      <c r="C6" s="48" t="s">
        <v>38</v>
      </c>
      <c r="D6" s="48" t="s">
        <v>39</v>
      </c>
      <c r="E6" s="48">
        <v>5</v>
      </c>
      <c r="F6" s="48">
        <v>3</v>
      </c>
      <c r="G6" s="48" t="s">
        <v>40</v>
      </c>
      <c r="H6" s="73">
        <f>2*900+1*750</f>
        <v>2550</v>
      </c>
      <c r="I6" s="48"/>
      <c r="J6" s="48"/>
      <c r="K6" s="73"/>
      <c r="L6" s="48">
        <v>1</v>
      </c>
      <c r="M6" s="48">
        <v>210</v>
      </c>
      <c r="N6" s="73">
        <f t="shared" si="0"/>
        <v>210</v>
      </c>
      <c r="O6" s="48">
        <v>1</v>
      </c>
      <c r="P6" s="48">
        <v>350</v>
      </c>
      <c r="Q6" s="73">
        <f>O6*P6</f>
        <v>350</v>
      </c>
      <c r="R6" s="48">
        <v>1</v>
      </c>
      <c r="S6" s="48">
        <v>549</v>
      </c>
      <c r="T6" s="73">
        <f t="shared" si="1"/>
        <v>549</v>
      </c>
      <c r="U6" s="48"/>
      <c r="V6" s="48"/>
      <c r="W6" s="73"/>
      <c r="X6" s="48"/>
      <c r="Y6" s="48"/>
      <c r="Z6" s="73"/>
      <c r="AA6" s="48"/>
      <c r="AB6" s="48"/>
      <c r="AC6" s="73"/>
      <c r="AD6" s="10" t="s">
        <v>43</v>
      </c>
      <c r="AE6" s="10" t="str">
        <f>IF(F6&gt;0,$F$3&amp;F6&amp;"张；","")&amp;IF(I6&gt;0,$I$3&amp;I6&amp;"张；","")&amp;IF(L6&gt;0,$L$3&amp;L6&amp;"套；","")&amp;IF(O6&gt;0,$O$3&amp;O6&amp;"张；","")</f>
        <v>床3张；桌椅1套；小电视柜1张；</v>
      </c>
      <c r="AF6" s="91">
        <f t="shared" si="2"/>
        <v>3110</v>
      </c>
      <c r="AG6" s="10" t="str">
        <f>IF(R6&gt;0,$R$3&amp;R6&amp;"台；","")&amp;IF(U6&gt;0,$U$3&amp;U6&amp;"台；","")&amp;IF(X6&gt;0,$X$3&amp;X6&amp;"台；","")</f>
        <v>电视（32寸）1台；</v>
      </c>
      <c r="AH6" s="91">
        <f t="shared" si="3"/>
        <v>549</v>
      </c>
      <c r="AI6" s="48" t="str">
        <f t="shared" si="4"/>
        <v/>
      </c>
      <c r="AJ6" s="91">
        <f t="shared" si="5"/>
        <v>0</v>
      </c>
      <c r="AK6" s="98">
        <f t="shared" si="6"/>
        <v>3659</v>
      </c>
      <c r="AL6" s="89"/>
    </row>
    <row r="7" s="63" customFormat="1" ht="38" customHeight="1" spans="1:38">
      <c r="A7" s="74">
        <v>3</v>
      </c>
      <c r="B7" s="61" t="s">
        <v>44</v>
      </c>
      <c r="C7" s="48" t="s">
        <v>45</v>
      </c>
      <c r="D7" s="48" t="s">
        <v>39</v>
      </c>
      <c r="E7" s="48">
        <v>1</v>
      </c>
      <c r="F7" s="48">
        <v>1</v>
      </c>
      <c r="G7" s="48">
        <v>750</v>
      </c>
      <c r="H7" s="73">
        <f>1*750</f>
        <v>750</v>
      </c>
      <c r="I7" s="48"/>
      <c r="J7" s="48"/>
      <c r="K7" s="73"/>
      <c r="L7" s="48">
        <v>1</v>
      </c>
      <c r="M7" s="48">
        <v>210</v>
      </c>
      <c r="N7" s="73">
        <f t="shared" si="0"/>
        <v>210</v>
      </c>
      <c r="O7" s="48"/>
      <c r="P7" s="48"/>
      <c r="Q7" s="73"/>
      <c r="R7" s="48">
        <v>1</v>
      </c>
      <c r="S7" s="48">
        <v>549</v>
      </c>
      <c r="T7" s="73">
        <f t="shared" si="1"/>
        <v>549</v>
      </c>
      <c r="U7" s="48">
        <v>1</v>
      </c>
      <c r="V7" s="48">
        <v>628</v>
      </c>
      <c r="W7" s="73">
        <f>V7*U7</f>
        <v>628</v>
      </c>
      <c r="X7" s="48"/>
      <c r="Y7" s="48"/>
      <c r="Z7" s="73"/>
      <c r="AA7" s="48" t="s">
        <v>46</v>
      </c>
      <c r="AB7" s="48">
        <v>1300</v>
      </c>
      <c r="AC7" s="73">
        <v>1300</v>
      </c>
      <c r="AD7" s="10" t="s">
        <v>47</v>
      </c>
      <c r="AE7" s="10" t="str">
        <f>IF(F7&gt;0,$F$3&amp;F7&amp;"张；","")&amp;IF(I7&gt;0,$I$3&amp;I7&amp;"张；","")&amp;IF(L7&gt;0,$L$3&amp;L7&amp;"套；","")&amp;IF(O7&gt;0,$O$3&amp;O7&amp;"张；","")</f>
        <v>床1张；桌椅1套；</v>
      </c>
      <c r="AF7" s="91">
        <f t="shared" si="2"/>
        <v>960</v>
      </c>
      <c r="AG7" s="10" t="str">
        <f>IF(R7&gt;0,$R$3&amp;R7&amp;"台；","")&amp;IF(U7&gt;0,$U$3&amp;U7&amp;"台；","")&amp;IF(X7&gt;0,$X$3&amp;X7&amp;"台；","")</f>
        <v>电视（32寸）1台；冰箱1台；</v>
      </c>
      <c r="AH7" s="91">
        <f t="shared" si="3"/>
        <v>1177</v>
      </c>
      <c r="AI7" s="48" t="str">
        <f t="shared" si="4"/>
        <v>太阳能热水器1个</v>
      </c>
      <c r="AJ7" s="91">
        <f t="shared" si="5"/>
        <v>1300</v>
      </c>
      <c r="AK7" s="98">
        <f t="shared" si="6"/>
        <v>3437</v>
      </c>
      <c r="AL7" s="89"/>
    </row>
    <row r="8" s="63" customFormat="1" ht="50" hidden="1" customHeight="1" spans="1:37">
      <c r="A8" s="74">
        <v>4</v>
      </c>
      <c r="B8" s="48" t="s">
        <v>48</v>
      </c>
      <c r="C8" s="48" t="s">
        <v>45</v>
      </c>
      <c r="D8" s="48" t="s">
        <v>39</v>
      </c>
      <c r="E8" s="48">
        <v>2</v>
      </c>
      <c r="F8" s="48"/>
      <c r="G8" s="48"/>
      <c r="H8" s="73"/>
      <c r="I8" s="48"/>
      <c r="J8" s="48"/>
      <c r="K8" s="73"/>
      <c r="L8" s="48"/>
      <c r="M8" s="48"/>
      <c r="N8" s="73"/>
      <c r="O8" s="48"/>
      <c r="P8" s="48"/>
      <c r="Q8" s="73"/>
      <c r="R8" s="48"/>
      <c r="S8" s="48"/>
      <c r="T8" s="73"/>
      <c r="U8" s="48"/>
      <c r="V8" s="48"/>
      <c r="W8" s="73"/>
      <c r="X8" s="48"/>
      <c r="Y8" s="48"/>
      <c r="Z8" s="73"/>
      <c r="AA8" s="48"/>
      <c r="AB8" s="48"/>
      <c r="AC8" s="73"/>
      <c r="AD8" s="48"/>
      <c r="AE8" s="92" t="str">
        <f>IF(F8&gt;0,$F$3&amp;F8&amp;"张；","")&amp;IF(I8&gt;0,$I$3&amp;I8&amp;"张；","")&amp;IF(L8&gt;0,$L$3&amp;L8&amp;"套；","")&amp;IF(O8&gt;0,$O$3&amp;O8&amp;"张；","")</f>
        <v/>
      </c>
      <c r="AF8" s="89">
        <f t="shared" si="2"/>
        <v>0</v>
      </c>
      <c r="AG8" s="89" t="str">
        <f>IF(R8&gt;0,$R$3&amp;R8&amp;"台；","")&amp;IF(U8&gt;0,$U$3&amp;U8&amp;"台；","")&amp;IF(W8&gt;0,$W$3&amp;W8&amp;"台；","")</f>
        <v/>
      </c>
      <c r="AH8" s="89">
        <f t="shared" si="3"/>
        <v>0</v>
      </c>
      <c r="AI8" s="89" t="str">
        <f t="shared" si="4"/>
        <v/>
      </c>
      <c r="AJ8" s="99">
        <f t="shared" si="5"/>
        <v>0</v>
      </c>
      <c r="AK8" s="99">
        <f t="shared" si="6"/>
        <v>0</v>
      </c>
    </row>
    <row r="9" s="63" customFormat="1" ht="38" customHeight="1" spans="1:38">
      <c r="A9" s="74">
        <v>4</v>
      </c>
      <c r="B9" s="61" t="s">
        <v>49</v>
      </c>
      <c r="C9" s="48" t="s">
        <v>45</v>
      </c>
      <c r="D9" s="48" t="s">
        <v>39</v>
      </c>
      <c r="E9" s="48">
        <v>1</v>
      </c>
      <c r="F9" s="48">
        <v>1</v>
      </c>
      <c r="G9" s="48">
        <v>750</v>
      </c>
      <c r="H9" s="73">
        <f>1*750</f>
        <v>750</v>
      </c>
      <c r="I9" s="48">
        <v>1</v>
      </c>
      <c r="J9" s="48">
        <v>720</v>
      </c>
      <c r="K9" s="73">
        <f>I9*J9</f>
        <v>720</v>
      </c>
      <c r="L9" s="48">
        <v>1</v>
      </c>
      <c r="M9" s="48">
        <v>210</v>
      </c>
      <c r="N9" s="73">
        <f>L9*M9</f>
        <v>210</v>
      </c>
      <c r="O9" s="48"/>
      <c r="P9" s="48"/>
      <c r="Q9" s="73"/>
      <c r="R9" s="48"/>
      <c r="S9" s="48"/>
      <c r="T9" s="73"/>
      <c r="U9" s="48"/>
      <c r="V9" s="48"/>
      <c r="W9" s="73"/>
      <c r="X9" s="48"/>
      <c r="Y9" s="48"/>
      <c r="Z9" s="73"/>
      <c r="AA9" s="48"/>
      <c r="AB9" s="48"/>
      <c r="AC9" s="73"/>
      <c r="AD9" s="48" t="s">
        <v>50</v>
      </c>
      <c r="AE9" s="10" t="str">
        <f>IF(F9&gt;0,$F$3&amp;F9&amp;"张；","")&amp;IF(I9&gt;0,$I$3&amp;I9&amp;"张；","")&amp;IF(L9&gt;0,$L$3&amp;L9&amp;"套；","")&amp;IF(O9&gt;0,$O$3&amp;O9&amp;"张；","")</f>
        <v>床1张；小沙发1张；桌椅1套；</v>
      </c>
      <c r="AF9" s="91">
        <f t="shared" si="2"/>
        <v>1680</v>
      </c>
      <c r="AG9" s="10" t="str">
        <f>IF(R9&gt;0,$R$3&amp;R9&amp;"台；","")&amp;IF(U9&gt;0,$U$3&amp;U9&amp;"台；","")&amp;IF(X9&gt;0,$X$3&amp;X9&amp;"台；","")</f>
        <v/>
      </c>
      <c r="AH9" s="91">
        <f t="shared" si="3"/>
        <v>0</v>
      </c>
      <c r="AI9" s="48" t="str">
        <f t="shared" si="4"/>
        <v/>
      </c>
      <c r="AJ9" s="91">
        <f t="shared" si="5"/>
        <v>0</v>
      </c>
      <c r="AK9" s="98">
        <f t="shared" si="6"/>
        <v>1680</v>
      </c>
      <c r="AL9" s="89"/>
    </row>
    <row r="10" s="63" customFormat="1" ht="50" hidden="1" customHeight="1" spans="1:37">
      <c r="A10" s="74">
        <v>6</v>
      </c>
      <c r="B10" s="48" t="s">
        <v>51</v>
      </c>
      <c r="C10" s="48" t="s">
        <v>52</v>
      </c>
      <c r="D10" s="48" t="s">
        <v>39</v>
      </c>
      <c r="E10" s="48"/>
      <c r="F10" s="48"/>
      <c r="G10" s="48"/>
      <c r="H10" s="73"/>
      <c r="I10" s="48"/>
      <c r="J10" s="48"/>
      <c r="K10" s="73"/>
      <c r="L10" s="48"/>
      <c r="M10" s="48"/>
      <c r="N10" s="73"/>
      <c r="O10" s="48"/>
      <c r="P10" s="48"/>
      <c r="Q10" s="73"/>
      <c r="R10" s="48"/>
      <c r="S10" s="48"/>
      <c r="T10" s="73"/>
      <c r="U10" s="48"/>
      <c r="V10" s="48"/>
      <c r="W10" s="73"/>
      <c r="X10" s="48"/>
      <c r="Y10" s="48"/>
      <c r="Z10" s="73"/>
      <c r="AA10" s="48"/>
      <c r="AB10" s="48"/>
      <c r="AC10" s="73"/>
      <c r="AD10" s="48"/>
      <c r="AE10" s="92" t="str">
        <f>IF(F10&gt;0,$F$3&amp;F10&amp;"张；","")&amp;IF(I10&gt;0,$I$3&amp;I10&amp;"张；","")&amp;IF(L10&gt;0,$L$3&amp;L10&amp;"套；","")&amp;IF(O10&gt;0,$O$3&amp;O10&amp;"张；","")</f>
        <v/>
      </c>
      <c r="AF10" s="89">
        <f t="shared" si="2"/>
        <v>0</v>
      </c>
      <c r="AG10" s="89" t="str">
        <f>IF(R10&gt;0,$R$3&amp;R10&amp;"台；","")&amp;IF(U10&gt;0,$U$3&amp;U10&amp;"台；","")&amp;IF(W10&gt;0,$W$3&amp;W10&amp;"台；","")</f>
        <v/>
      </c>
      <c r="AH10" s="89">
        <f t="shared" si="3"/>
        <v>0</v>
      </c>
      <c r="AI10" s="89" t="str">
        <f t="shared" si="4"/>
        <v/>
      </c>
      <c r="AJ10" s="100">
        <f t="shared" si="5"/>
        <v>0</v>
      </c>
      <c r="AK10" s="100">
        <f t="shared" si="6"/>
        <v>0</v>
      </c>
    </row>
    <row r="11" s="63" customFormat="1" ht="50" hidden="1" customHeight="1" spans="1:37">
      <c r="A11" s="74">
        <v>7</v>
      </c>
      <c r="B11" s="61" t="s">
        <v>53</v>
      </c>
      <c r="C11" s="48" t="s">
        <v>54</v>
      </c>
      <c r="D11" s="48" t="s">
        <v>39</v>
      </c>
      <c r="E11" s="48"/>
      <c r="F11" s="48"/>
      <c r="G11" s="48"/>
      <c r="H11" s="73"/>
      <c r="I11" s="48"/>
      <c r="J11" s="48"/>
      <c r="K11" s="73"/>
      <c r="L11" s="48"/>
      <c r="M11" s="48"/>
      <c r="N11" s="73"/>
      <c r="O11" s="48"/>
      <c r="P11" s="48"/>
      <c r="Q11" s="73"/>
      <c r="R11" s="48"/>
      <c r="S11" s="48"/>
      <c r="T11" s="73"/>
      <c r="U11" s="48"/>
      <c r="V11" s="48"/>
      <c r="W11" s="73"/>
      <c r="X11" s="48"/>
      <c r="Y11" s="48"/>
      <c r="Z11" s="73"/>
      <c r="AA11" s="48"/>
      <c r="AB11" s="48"/>
      <c r="AC11" s="73"/>
      <c r="AD11" s="48"/>
      <c r="AE11" s="92" t="str">
        <f>IF(F11&gt;0,$F$3&amp;F11&amp;"张；","")&amp;IF(I11&gt;0,$I$3&amp;I11&amp;"张；","")&amp;IF(L11&gt;0,$L$3&amp;L11&amp;"套；","")&amp;IF(O11&gt;0,$O$3&amp;O11&amp;"张；","")</f>
        <v/>
      </c>
      <c r="AF11" s="89">
        <f t="shared" si="2"/>
        <v>0</v>
      </c>
      <c r="AG11" s="89" t="str">
        <f>IF(R11&gt;0,$R$3&amp;R11&amp;"台；","")&amp;IF(U11&gt;0,$U$3&amp;U11&amp;"台；","")&amp;IF(W11&gt;0,$W$3&amp;W11&amp;"台；","")</f>
        <v/>
      </c>
      <c r="AH11" s="89">
        <f t="shared" si="3"/>
        <v>0</v>
      </c>
      <c r="AI11" s="89" t="str">
        <f t="shared" si="4"/>
        <v/>
      </c>
      <c r="AJ11" s="89">
        <f t="shared" si="5"/>
        <v>0</v>
      </c>
      <c r="AK11" s="89">
        <f t="shared" si="6"/>
        <v>0</v>
      </c>
    </row>
    <row r="12" s="63" customFormat="1" ht="50" hidden="1" customHeight="1" spans="1:37">
      <c r="A12" s="74">
        <v>8</v>
      </c>
      <c r="B12" s="61" t="s">
        <v>55</v>
      </c>
      <c r="C12" s="48" t="s">
        <v>54</v>
      </c>
      <c r="D12" s="48" t="s">
        <v>39</v>
      </c>
      <c r="E12" s="48"/>
      <c r="F12" s="48"/>
      <c r="G12" s="48"/>
      <c r="H12" s="73"/>
      <c r="I12" s="48"/>
      <c r="J12" s="48"/>
      <c r="K12" s="73"/>
      <c r="L12" s="48"/>
      <c r="M12" s="48"/>
      <c r="N12" s="73"/>
      <c r="O12" s="48"/>
      <c r="P12" s="48"/>
      <c r="Q12" s="73"/>
      <c r="R12" s="48"/>
      <c r="S12" s="48"/>
      <c r="T12" s="73"/>
      <c r="U12" s="48"/>
      <c r="V12" s="48"/>
      <c r="W12" s="73"/>
      <c r="X12" s="48"/>
      <c r="Y12" s="48"/>
      <c r="Z12" s="73"/>
      <c r="AA12" s="48"/>
      <c r="AB12" s="48"/>
      <c r="AC12" s="73"/>
      <c r="AD12" s="48"/>
      <c r="AE12" s="92" t="str">
        <f>IF(F12&gt;0,$F$3&amp;F12&amp;"张；","")&amp;IF(I12&gt;0,$I$3&amp;I12&amp;"张；","")&amp;IF(L12&gt;0,$L$3&amp;L12&amp;"套；","")&amp;IF(O12&gt;0,$O$3&amp;O12&amp;"张；","")</f>
        <v/>
      </c>
      <c r="AF12" s="89">
        <f t="shared" si="2"/>
        <v>0</v>
      </c>
      <c r="AG12" s="89" t="str">
        <f>IF(R12&gt;0,$R$3&amp;R12&amp;"台；","")&amp;IF(U12&gt;0,$U$3&amp;U12&amp;"台；","")&amp;IF(W12&gt;0,$W$3&amp;W12&amp;"台；","")</f>
        <v/>
      </c>
      <c r="AH12" s="89">
        <f t="shared" si="3"/>
        <v>0</v>
      </c>
      <c r="AI12" s="89" t="str">
        <f t="shared" si="4"/>
        <v/>
      </c>
      <c r="AJ12" s="89">
        <f t="shared" si="5"/>
        <v>0</v>
      </c>
      <c r="AK12" s="89">
        <f t="shared" si="6"/>
        <v>0</v>
      </c>
    </row>
    <row r="13" s="63" customFormat="1" ht="50" hidden="1" customHeight="1" spans="1:37">
      <c r="A13" s="74">
        <v>9</v>
      </c>
      <c r="B13" s="48" t="s">
        <v>56</v>
      </c>
      <c r="C13" s="48" t="s">
        <v>54</v>
      </c>
      <c r="D13" s="48" t="s">
        <v>39</v>
      </c>
      <c r="E13" s="48"/>
      <c r="F13" s="48"/>
      <c r="G13" s="48"/>
      <c r="H13" s="73"/>
      <c r="I13" s="48"/>
      <c r="J13" s="48"/>
      <c r="K13" s="73"/>
      <c r="L13" s="48"/>
      <c r="M13" s="48"/>
      <c r="N13" s="73"/>
      <c r="O13" s="48"/>
      <c r="P13" s="48"/>
      <c r="Q13" s="73"/>
      <c r="R13" s="48"/>
      <c r="S13" s="48"/>
      <c r="T13" s="73"/>
      <c r="U13" s="48"/>
      <c r="V13" s="48"/>
      <c r="W13" s="73"/>
      <c r="X13" s="48"/>
      <c r="Y13" s="48"/>
      <c r="Z13" s="73"/>
      <c r="AA13" s="48"/>
      <c r="AB13" s="48"/>
      <c r="AC13" s="73"/>
      <c r="AD13" s="48"/>
      <c r="AE13" s="92" t="str">
        <f>IF(F13&gt;0,$F$3&amp;F13&amp;"张；","")&amp;IF(I13&gt;0,$I$3&amp;I13&amp;"张；","")&amp;IF(L13&gt;0,$L$3&amp;L13&amp;"套；","")&amp;IF(O13&gt;0,$O$3&amp;O13&amp;"张；","")</f>
        <v/>
      </c>
      <c r="AF13" s="89">
        <f t="shared" si="2"/>
        <v>0</v>
      </c>
      <c r="AG13" s="89" t="str">
        <f>IF(R13&gt;0,$R$3&amp;R13&amp;"台；","")&amp;IF(U13&gt;0,$U$3&amp;U13&amp;"台；","")&amp;IF(W13&gt;0,$W$3&amp;W13&amp;"台；","")</f>
        <v/>
      </c>
      <c r="AH13" s="89">
        <f t="shared" si="3"/>
        <v>0</v>
      </c>
      <c r="AI13" s="89" t="str">
        <f t="shared" si="4"/>
        <v/>
      </c>
      <c r="AJ13" s="89">
        <f t="shared" si="5"/>
        <v>0</v>
      </c>
      <c r="AK13" s="89">
        <f t="shared" si="6"/>
        <v>0</v>
      </c>
    </row>
    <row r="14" s="63" customFormat="1" ht="50" hidden="1" customHeight="1" spans="1:37">
      <c r="A14" s="74">
        <v>10</v>
      </c>
      <c r="B14" s="48" t="s">
        <v>57</v>
      </c>
      <c r="C14" s="48" t="s">
        <v>54</v>
      </c>
      <c r="D14" s="48" t="s">
        <v>39</v>
      </c>
      <c r="E14" s="48"/>
      <c r="F14" s="48"/>
      <c r="G14" s="48"/>
      <c r="H14" s="73"/>
      <c r="I14" s="48"/>
      <c r="J14" s="48"/>
      <c r="K14" s="73"/>
      <c r="L14" s="48"/>
      <c r="M14" s="48"/>
      <c r="N14" s="73"/>
      <c r="O14" s="48"/>
      <c r="P14" s="48"/>
      <c r="Q14" s="73"/>
      <c r="R14" s="48"/>
      <c r="S14" s="48"/>
      <c r="T14" s="73"/>
      <c r="U14" s="48"/>
      <c r="V14" s="48"/>
      <c r="W14" s="73"/>
      <c r="X14" s="48"/>
      <c r="Y14" s="48"/>
      <c r="Z14" s="73"/>
      <c r="AA14" s="48"/>
      <c r="AB14" s="48"/>
      <c r="AC14" s="73"/>
      <c r="AD14" s="48"/>
      <c r="AE14" s="92" t="str">
        <f>IF(F14&gt;0,$F$3&amp;F14&amp;"张；","")&amp;IF(I14&gt;0,$I$3&amp;I14&amp;"张；","")&amp;IF(L14&gt;0,$L$3&amp;L14&amp;"套；","")&amp;IF(O14&gt;0,$O$3&amp;O14&amp;"张；","")</f>
        <v/>
      </c>
      <c r="AF14" s="89">
        <f t="shared" si="2"/>
        <v>0</v>
      </c>
      <c r="AG14" s="89" t="str">
        <f>IF(R14&gt;0,$R$3&amp;R14&amp;"台；","")&amp;IF(U14&gt;0,$U$3&amp;U14&amp;"台；","")&amp;IF(W14&gt;0,$W$3&amp;W14&amp;"台；","")</f>
        <v/>
      </c>
      <c r="AH14" s="89">
        <f t="shared" si="3"/>
        <v>0</v>
      </c>
      <c r="AI14" s="89" t="str">
        <f t="shared" si="4"/>
        <v/>
      </c>
      <c r="AJ14" s="58">
        <f t="shared" si="5"/>
        <v>0</v>
      </c>
      <c r="AK14" s="58">
        <f t="shared" si="6"/>
        <v>0</v>
      </c>
    </row>
    <row r="15" s="64" customFormat="1" ht="38" customHeight="1" spans="1:38">
      <c r="A15" s="74">
        <v>5</v>
      </c>
      <c r="B15" s="61" t="s">
        <v>58</v>
      </c>
      <c r="C15" s="48" t="s">
        <v>54</v>
      </c>
      <c r="D15" s="48" t="s">
        <v>39</v>
      </c>
      <c r="E15" s="48">
        <v>2</v>
      </c>
      <c r="F15" s="48"/>
      <c r="G15" s="48"/>
      <c r="H15" s="73"/>
      <c r="I15" s="48"/>
      <c r="J15" s="48"/>
      <c r="K15" s="73"/>
      <c r="L15" s="48"/>
      <c r="M15" s="48"/>
      <c r="N15" s="73"/>
      <c r="O15" s="48"/>
      <c r="P15" s="48"/>
      <c r="Q15" s="73"/>
      <c r="R15" s="48"/>
      <c r="S15" s="48"/>
      <c r="T15" s="73"/>
      <c r="U15" s="48"/>
      <c r="V15" s="48"/>
      <c r="W15" s="73"/>
      <c r="X15" s="48"/>
      <c r="Y15" s="48"/>
      <c r="Z15" s="73"/>
      <c r="AA15" s="48" t="s">
        <v>59</v>
      </c>
      <c r="AB15" s="48">
        <v>1300</v>
      </c>
      <c r="AC15" s="73">
        <v>1300</v>
      </c>
      <c r="AD15" s="48"/>
      <c r="AE15" s="10" t="str">
        <f>IF(F15&gt;0,$F$3&amp;F15&amp;"张；","")&amp;IF(I15&gt;0,$I$3&amp;I15&amp;"张；","")&amp;IF(L15&gt;0,$L$3&amp;L15&amp;"套；","")&amp;IF(O15&gt;0,$O$3&amp;O15&amp;"张；","")</f>
        <v/>
      </c>
      <c r="AF15" s="91">
        <f t="shared" si="2"/>
        <v>0</v>
      </c>
      <c r="AG15" s="10" t="str">
        <f>IF(R15&gt;0,$R$3&amp;R15&amp;"台；","")&amp;IF(U15&gt;0,$U$3&amp;U15&amp;"台；","")&amp;IF(X15&gt;0,$X$3&amp;X15&amp;"台；","")</f>
        <v/>
      </c>
      <c r="AH15" s="91">
        <f t="shared" si="3"/>
        <v>0</v>
      </c>
      <c r="AI15" s="48" t="str">
        <f t="shared" si="4"/>
        <v>一体化厨柜</v>
      </c>
      <c r="AJ15" s="91">
        <f t="shared" si="5"/>
        <v>1300</v>
      </c>
      <c r="AK15" s="98">
        <f t="shared" si="6"/>
        <v>1300</v>
      </c>
      <c r="AL15" s="77"/>
    </row>
    <row r="16" s="64" customFormat="1" ht="38" customHeight="1" spans="1:38">
      <c r="A16" s="74">
        <v>6</v>
      </c>
      <c r="B16" s="61" t="s">
        <v>60</v>
      </c>
      <c r="C16" s="48" t="s">
        <v>54</v>
      </c>
      <c r="D16" s="48" t="s">
        <v>39</v>
      </c>
      <c r="E16" s="48">
        <v>3</v>
      </c>
      <c r="F16" s="48">
        <v>2</v>
      </c>
      <c r="G16" s="48">
        <v>750</v>
      </c>
      <c r="H16" s="73">
        <f>2*750</f>
        <v>1500</v>
      </c>
      <c r="I16" s="48">
        <v>1</v>
      </c>
      <c r="J16" s="48">
        <v>720</v>
      </c>
      <c r="K16" s="73">
        <f>I16*J16</f>
        <v>720</v>
      </c>
      <c r="L16" s="48">
        <v>1</v>
      </c>
      <c r="M16" s="48">
        <v>210</v>
      </c>
      <c r="N16" s="73">
        <f t="shared" ref="N16:N20" si="7">L16*M16</f>
        <v>210</v>
      </c>
      <c r="O16" s="48">
        <v>1</v>
      </c>
      <c r="P16" s="48">
        <v>350</v>
      </c>
      <c r="Q16" s="73">
        <f>O16*P16</f>
        <v>350</v>
      </c>
      <c r="R16" s="48">
        <v>1</v>
      </c>
      <c r="S16" s="48">
        <v>549</v>
      </c>
      <c r="T16" s="73">
        <f t="shared" ref="T16:T21" si="8">S16*R16</f>
        <v>549</v>
      </c>
      <c r="U16" s="48">
        <v>1</v>
      </c>
      <c r="V16" s="48">
        <v>628</v>
      </c>
      <c r="W16" s="73">
        <f>V16*U16</f>
        <v>628</v>
      </c>
      <c r="X16" s="48"/>
      <c r="Y16" s="48"/>
      <c r="Z16" s="73">
        <f>Y16*X16</f>
        <v>0</v>
      </c>
      <c r="AA16" s="48" t="s">
        <v>61</v>
      </c>
      <c r="AB16" s="48">
        <v>740</v>
      </c>
      <c r="AC16" s="73">
        <v>740</v>
      </c>
      <c r="AD16" s="48" t="s">
        <v>62</v>
      </c>
      <c r="AE16" s="10" t="str">
        <f>IF(F16&gt;0,$F$3&amp;F16&amp;"张；","")&amp;IF(I16&gt;0,$I$3&amp;I16&amp;"张；","")&amp;IF(L16&gt;0,$L$3&amp;L16&amp;"套；","")&amp;IF(O16&gt;0,$O$3&amp;O16&amp;"张；","")</f>
        <v>床2张；小沙发1张；桌椅1套；小电视柜1张；</v>
      </c>
      <c r="AF16" s="91">
        <f t="shared" si="2"/>
        <v>2780</v>
      </c>
      <c r="AG16" s="10" t="str">
        <f>IF(R16&gt;0,$R$3&amp;R16&amp;"台；","")&amp;IF(U16&gt;0,$U$3&amp;U16&amp;"台；","")&amp;IF(X16&gt;0,$X$3&amp;X16&amp;"台；","")</f>
        <v>电视（32寸）1台；冰箱1台；</v>
      </c>
      <c r="AH16" s="91">
        <f t="shared" si="3"/>
        <v>1177</v>
      </c>
      <c r="AI16" s="48" t="str">
        <f t="shared" si="4"/>
        <v>床上用品4套</v>
      </c>
      <c r="AJ16" s="91">
        <f t="shared" si="5"/>
        <v>740</v>
      </c>
      <c r="AK16" s="98">
        <f t="shared" si="6"/>
        <v>4697</v>
      </c>
      <c r="AL16" s="77"/>
    </row>
    <row r="17" s="64" customFormat="1" ht="50" hidden="1" customHeight="1" spans="1:37">
      <c r="A17" s="74">
        <v>13</v>
      </c>
      <c r="B17" s="48" t="s">
        <v>63</v>
      </c>
      <c r="C17" s="48" t="s">
        <v>54</v>
      </c>
      <c r="D17" s="48" t="s">
        <v>39</v>
      </c>
      <c r="E17" s="48"/>
      <c r="F17" s="48"/>
      <c r="G17" s="48"/>
      <c r="H17" s="73"/>
      <c r="I17" s="48"/>
      <c r="J17" s="48"/>
      <c r="K17" s="73"/>
      <c r="L17" s="48"/>
      <c r="M17" s="48"/>
      <c r="N17" s="73"/>
      <c r="O17" s="48"/>
      <c r="P17" s="48"/>
      <c r="Q17" s="73"/>
      <c r="R17" s="48"/>
      <c r="S17" s="48">
        <v>549</v>
      </c>
      <c r="T17" s="73"/>
      <c r="U17" s="48"/>
      <c r="V17" s="48"/>
      <c r="W17" s="73"/>
      <c r="X17" s="48"/>
      <c r="Y17" s="48"/>
      <c r="Z17" s="73"/>
      <c r="AA17" s="10" t="s">
        <v>64</v>
      </c>
      <c r="AB17" s="48"/>
      <c r="AC17" s="93"/>
      <c r="AD17" s="48"/>
      <c r="AE17" s="92" t="str">
        <f>IF(F17&gt;0,$F$3&amp;F17&amp;"张；","")&amp;IF(I17&gt;0,$I$3&amp;I17&amp;"张；","")&amp;IF(L17&gt;0,$L$3&amp;L17&amp;"套；","")&amp;IF(O17&gt;0,$O$3&amp;O17&amp;"张；","")</f>
        <v/>
      </c>
      <c r="AF17" s="89">
        <f t="shared" si="2"/>
        <v>0</v>
      </c>
      <c r="AG17" s="89" t="str">
        <f>IF(R17&gt;0,$R$3&amp;R17&amp;"台；","")&amp;IF(U17&gt;0,$U$3&amp;U17&amp;"台；","")&amp;IF(W17&gt;0,$W$3&amp;W17&amp;"台；","")</f>
        <v/>
      </c>
      <c r="AH17" s="89">
        <f t="shared" si="3"/>
        <v>0</v>
      </c>
      <c r="AI17" s="89" t="str">
        <f t="shared" si="4"/>
        <v>电线线路梳理</v>
      </c>
      <c r="AJ17" s="99">
        <f t="shared" si="5"/>
        <v>0</v>
      </c>
      <c r="AK17" s="99">
        <f t="shared" si="6"/>
        <v>0</v>
      </c>
    </row>
    <row r="18" s="64" customFormat="1" ht="38" customHeight="1" spans="1:38">
      <c r="A18" s="74">
        <v>7</v>
      </c>
      <c r="B18" s="48" t="s">
        <v>65</v>
      </c>
      <c r="C18" s="48" t="s">
        <v>52</v>
      </c>
      <c r="D18" s="48" t="s">
        <v>66</v>
      </c>
      <c r="E18" s="48">
        <v>1</v>
      </c>
      <c r="F18" s="48">
        <v>1</v>
      </c>
      <c r="G18" s="48">
        <v>900</v>
      </c>
      <c r="H18" s="73">
        <f>1*900</f>
        <v>900</v>
      </c>
      <c r="I18" s="48"/>
      <c r="J18" s="48"/>
      <c r="K18" s="73"/>
      <c r="L18" s="48">
        <v>1</v>
      </c>
      <c r="M18" s="48">
        <v>210</v>
      </c>
      <c r="N18" s="73">
        <f t="shared" si="7"/>
        <v>210</v>
      </c>
      <c r="O18" s="48"/>
      <c r="P18" s="48"/>
      <c r="Q18" s="73"/>
      <c r="R18" s="48">
        <v>1</v>
      </c>
      <c r="S18" s="48">
        <v>549</v>
      </c>
      <c r="T18" s="73">
        <f t="shared" si="8"/>
        <v>549</v>
      </c>
      <c r="U18" s="48"/>
      <c r="V18" s="48"/>
      <c r="W18" s="73"/>
      <c r="X18" s="48"/>
      <c r="Y18" s="48"/>
      <c r="Z18" s="73"/>
      <c r="AA18" s="48"/>
      <c r="AB18" s="48"/>
      <c r="AC18" s="73"/>
      <c r="AD18" s="48" t="s">
        <v>67</v>
      </c>
      <c r="AE18" s="10" t="str">
        <f>IF(F18&gt;0,$F$3&amp;F18&amp;"张；","")&amp;IF(I18&gt;0,$I$3&amp;I18&amp;"张；","")&amp;IF(L18&gt;0,$L$3&amp;L18&amp;"套；","")&amp;IF(O18&gt;0,$O$3&amp;O18&amp;"张；","")</f>
        <v>床1张；桌椅1套；</v>
      </c>
      <c r="AF18" s="91">
        <f t="shared" si="2"/>
        <v>1110</v>
      </c>
      <c r="AG18" s="10" t="str">
        <f>IF(R18&gt;0,$R$3&amp;R18&amp;"台；","")&amp;IF(U18&gt;0,$U$3&amp;U18&amp;"台；","")&amp;IF(X18&gt;0,$X$3&amp;X18&amp;"台；","")</f>
        <v>电视（32寸）1台；</v>
      </c>
      <c r="AH18" s="91">
        <f t="shared" si="3"/>
        <v>549</v>
      </c>
      <c r="AI18" s="48" t="str">
        <f t="shared" si="4"/>
        <v/>
      </c>
      <c r="AJ18" s="91">
        <f t="shared" si="5"/>
        <v>0</v>
      </c>
      <c r="AK18" s="98">
        <f t="shared" si="6"/>
        <v>1659</v>
      </c>
      <c r="AL18" s="77"/>
    </row>
    <row r="19" s="64" customFormat="1" ht="50" hidden="1" customHeight="1" spans="1:37">
      <c r="A19" s="74">
        <v>15</v>
      </c>
      <c r="B19" s="48" t="s">
        <v>68</v>
      </c>
      <c r="C19" s="48" t="s">
        <v>54</v>
      </c>
      <c r="D19" s="48" t="s">
        <v>66</v>
      </c>
      <c r="E19" s="48"/>
      <c r="F19" s="48"/>
      <c r="G19" s="48"/>
      <c r="H19" s="73"/>
      <c r="I19" s="48"/>
      <c r="J19" s="48"/>
      <c r="K19" s="73"/>
      <c r="L19" s="48"/>
      <c r="M19" s="48"/>
      <c r="N19" s="73"/>
      <c r="O19" s="48"/>
      <c r="P19" s="48"/>
      <c r="Q19" s="73"/>
      <c r="R19" s="48"/>
      <c r="S19" s="48">
        <v>549</v>
      </c>
      <c r="T19" s="73"/>
      <c r="U19" s="48"/>
      <c r="V19" s="48"/>
      <c r="W19" s="73"/>
      <c r="X19" s="48"/>
      <c r="Y19" s="48"/>
      <c r="Z19" s="73"/>
      <c r="AA19" s="48"/>
      <c r="AB19" s="48"/>
      <c r="AC19" s="73"/>
      <c r="AD19" s="48"/>
      <c r="AE19" s="92" t="str">
        <f>IF(F19&gt;0,$F$3&amp;F19&amp;"张；","")&amp;IF(I19&gt;0,$I$3&amp;I19&amp;"张；","")&amp;IF(L19&gt;0,$L$3&amp;L19&amp;"套；","")&amp;IF(O19&gt;0,$O$3&amp;O19&amp;"张；","")</f>
        <v/>
      </c>
      <c r="AF19" s="89">
        <f t="shared" si="2"/>
        <v>0</v>
      </c>
      <c r="AG19" s="89" t="str">
        <f>IF(R19&gt;0,$R$3&amp;R19&amp;"台；","")&amp;IF(U19&gt;0,$U$3&amp;U19&amp;"台；","")&amp;IF(W19&gt;0,$W$3&amp;W19&amp;"台；","")</f>
        <v/>
      </c>
      <c r="AH19" s="89">
        <f t="shared" si="3"/>
        <v>0</v>
      </c>
      <c r="AI19" s="89" t="str">
        <f t="shared" si="4"/>
        <v/>
      </c>
      <c r="AJ19" s="99">
        <f t="shared" si="5"/>
        <v>0</v>
      </c>
      <c r="AK19" s="99">
        <f t="shared" si="6"/>
        <v>0</v>
      </c>
    </row>
    <row r="20" s="64" customFormat="1" ht="38" customHeight="1" spans="1:38">
      <c r="A20" s="74">
        <v>8</v>
      </c>
      <c r="B20" s="48" t="s">
        <v>69</v>
      </c>
      <c r="C20" s="48" t="s">
        <v>54</v>
      </c>
      <c r="D20" s="48" t="s">
        <v>66</v>
      </c>
      <c r="E20" s="48">
        <v>1</v>
      </c>
      <c r="F20" s="75">
        <v>1</v>
      </c>
      <c r="G20" s="75">
        <v>750</v>
      </c>
      <c r="H20" s="76">
        <f>1*750</f>
        <v>750</v>
      </c>
      <c r="I20" s="48"/>
      <c r="J20" s="48"/>
      <c r="K20" s="73"/>
      <c r="L20" s="48">
        <v>1</v>
      </c>
      <c r="M20" s="48">
        <v>210</v>
      </c>
      <c r="N20" s="73">
        <f t="shared" si="7"/>
        <v>210</v>
      </c>
      <c r="O20" s="48"/>
      <c r="P20" s="48"/>
      <c r="Q20" s="73"/>
      <c r="R20" s="48">
        <v>1</v>
      </c>
      <c r="S20" s="48">
        <v>549</v>
      </c>
      <c r="T20" s="73">
        <f t="shared" si="8"/>
        <v>549</v>
      </c>
      <c r="U20" s="48"/>
      <c r="V20" s="48"/>
      <c r="W20" s="73"/>
      <c r="X20" s="48"/>
      <c r="Y20" s="48"/>
      <c r="Z20" s="73"/>
      <c r="AA20" s="48"/>
      <c r="AB20" s="48"/>
      <c r="AC20" s="73"/>
      <c r="AD20" s="48"/>
      <c r="AE20" s="10" t="str">
        <f>IF(F20&gt;0,$F$3&amp;F20&amp;"张；","")&amp;IF(I20&gt;0,$I$3&amp;I20&amp;"张；","")&amp;IF(L20&gt;0,$L$3&amp;L20&amp;"套；","")&amp;IF(O20&gt;0,$O$3&amp;O20&amp;"张；","")</f>
        <v>床1张；桌椅1套；</v>
      </c>
      <c r="AF20" s="91">
        <f t="shared" si="2"/>
        <v>960</v>
      </c>
      <c r="AG20" s="10" t="str">
        <f>IF(R20&gt;0,$R$3&amp;R20&amp;"台；","")&amp;IF(U20&gt;0,$U$3&amp;U20&amp;"台；","")&amp;IF(X20&gt;0,$X$3&amp;X20&amp;"台；","")</f>
        <v>电视（32寸）1台；</v>
      </c>
      <c r="AH20" s="91">
        <f t="shared" si="3"/>
        <v>549</v>
      </c>
      <c r="AI20" s="48" t="str">
        <f t="shared" si="4"/>
        <v/>
      </c>
      <c r="AJ20" s="91">
        <f t="shared" si="5"/>
        <v>0</v>
      </c>
      <c r="AK20" s="98">
        <f t="shared" si="6"/>
        <v>1509</v>
      </c>
      <c r="AL20" s="77"/>
    </row>
    <row r="21" s="64" customFormat="1" ht="38" customHeight="1" spans="1:38">
      <c r="A21" s="74">
        <v>9</v>
      </c>
      <c r="B21" s="48" t="s">
        <v>70</v>
      </c>
      <c r="C21" s="48" t="s">
        <v>54</v>
      </c>
      <c r="D21" s="48" t="s">
        <v>66</v>
      </c>
      <c r="E21" s="48">
        <v>3</v>
      </c>
      <c r="F21" s="48"/>
      <c r="G21" s="48"/>
      <c r="H21" s="73"/>
      <c r="I21" s="48"/>
      <c r="J21" s="48"/>
      <c r="K21" s="73"/>
      <c r="L21" s="48"/>
      <c r="M21" s="48"/>
      <c r="N21" s="73"/>
      <c r="O21" s="48"/>
      <c r="P21" s="48"/>
      <c r="Q21" s="73"/>
      <c r="R21" s="48">
        <v>1</v>
      </c>
      <c r="S21" s="48">
        <v>549</v>
      </c>
      <c r="T21" s="73">
        <f t="shared" si="8"/>
        <v>549</v>
      </c>
      <c r="U21" s="48">
        <v>1</v>
      </c>
      <c r="V21" s="48">
        <v>800</v>
      </c>
      <c r="W21" s="73">
        <v>800</v>
      </c>
      <c r="X21" s="48"/>
      <c r="Y21" s="48"/>
      <c r="Z21" s="73"/>
      <c r="AA21" s="48"/>
      <c r="AB21" s="48"/>
      <c r="AC21" s="73"/>
      <c r="AD21" s="48"/>
      <c r="AE21" s="10" t="str">
        <f>IF(F21&gt;0,$F$3&amp;F21&amp;"张；","")&amp;IF(I21&gt;0,$I$3&amp;I21&amp;"张；","")&amp;IF(L21&gt;0,$L$3&amp;L21&amp;"套；","")&amp;IF(O21&gt;0,$O$3&amp;O21&amp;"张；","")</f>
        <v/>
      </c>
      <c r="AF21" s="91">
        <f t="shared" si="2"/>
        <v>0</v>
      </c>
      <c r="AG21" s="10" t="str">
        <f>IF(R21&gt;0,$R$3&amp;R21&amp;"台；","")&amp;IF(U21&gt;0,$U$3&amp;U21&amp;"台；","")&amp;IF(X21&gt;0,$X$3&amp;X21&amp;"台；","")</f>
        <v>电视（32寸）1台；冰箱1台；</v>
      </c>
      <c r="AH21" s="91">
        <f t="shared" si="3"/>
        <v>1349</v>
      </c>
      <c r="AI21" s="48" t="str">
        <f t="shared" si="4"/>
        <v/>
      </c>
      <c r="AJ21" s="91">
        <f t="shared" si="5"/>
        <v>0</v>
      </c>
      <c r="AK21" s="98">
        <f t="shared" si="6"/>
        <v>1349</v>
      </c>
      <c r="AL21" s="77"/>
    </row>
    <row r="22" s="64" customFormat="1" ht="38" customHeight="1" spans="1:38">
      <c r="A22" s="74">
        <v>10</v>
      </c>
      <c r="B22" s="48" t="s">
        <v>71</v>
      </c>
      <c r="C22" s="48" t="s">
        <v>54</v>
      </c>
      <c r="D22" s="48" t="s">
        <v>66</v>
      </c>
      <c r="E22" s="48">
        <v>1</v>
      </c>
      <c r="F22" s="48">
        <v>1</v>
      </c>
      <c r="G22" s="48">
        <v>750</v>
      </c>
      <c r="H22" s="73">
        <f>1*750</f>
        <v>750</v>
      </c>
      <c r="I22" s="48">
        <v>1</v>
      </c>
      <c r="J22" s="48">
        <v>720</v>
      </c>
      <c r="K22" s="73">
        <f>I22*J22</f>
        <v>720</v>
      </c>
      <c r="L22" s="48">
        <v>1</v>
      </c>
      <c r="M22" s="48">
        <v>210</v>
      </c>
      <c r="N22" s="73">
        <f>L22*M22</f>
        <v>210</v>
      </c>
      <c r="O22" s="48"/>
      <c r="P22" s="48"/>
      <c r="Q22" s="73"/>
      <c r="R22" s="48"/>
      <c r="S22" s="48"/>
      <c r="T22" s="73"/>
      <c r="U22" s="48"/>
      <c r="V22" s="48"/>
      <c r="W22" s="73"/>
      <c r="X22" s="48">
        <v>1</v>
      </c>
      <c r="Y22" s="48">
        <v>539</v>
      </c>
      <c r="Z22" s="73">
        <f>Y22*X22</f>
        <v>539</v>
      </c>
      <c r="AA22" s="48"/>
      <c r="AB22" s="48"/>
      <c r="AC22" s="73"/>
      <c r="AD22" s="48" t="s">
        <v>72</v>
      </c>
      <c r="AE22" s="10" t="str">
        <f>IF(F22&gt;0,$F$3&amp;F22&amp;"张；","")&amp;IF(I22&gt;0,$I$3&amp;I22&amp;"张；","")&amp;IF(L22&gt;0,$L$3&amp;L22&amp;"套；","")&amp;IF(O22&gt;0,$O$3&amp;O22&amp;"张；","")</f>
        <v>床1张；小沙发1张；桌椅1套；</v>
      </c>
      <c r="AF22" s="91">
        <f t="shared" si="2"/>
        <v>1680</v>
      </c>
      <c r="AG22" s="10" t="str">
        <f>IF(R22&gt;0,$R$3&amp;R22&amp;"台；","")&amp;IF(U22&gt;0,$U$3&amp;U22&amp;"台；","")&amp;IF(X22&gt;0,$X$3&amp;X22&amp;"台；","")</f>
        <v>洗衣机1台；</v>
      </c>
      <c r="AH22" s="91">
        <f t="shared" si="3"/>
        <v>539</v>
      </c>
      <c r="AI22" s="48" t="str">
        <f t="shared" si="4"/>
        <v/>
      </c>
      <c r="AJ22" s="91">
        <f t="shared" si="5"/>
        <v>0</v>
      </c>
      <c r="AK22" s="98">
        <f t="shared" si="6"/>
        <v>2219</v>
      </c>
      <c r="AL22" s="77"/>
    </row>
    <row r="23" s="64" customFormat="1" ht="38" customHeight="1" spans="1:38">
      <c r="A23" s="74">
        <v>11</v>
      </c>
      <c r="B23" s="48" t="s">
        <v>73</v>
      </c>
      <c r="C23" s="48" t="s">
        <v>54</v>
      </c>
      <c r="D23" s="48" t="s">
        <v>66</v>
      </c>
      <c r="E23" s="48">
        <v>9</v>
      </c>
      <c r="F23" s="48">
        <v>3</v>
      </c>
      <c r="G23" s="48">
        <v>750</v>
      </c>
      <c r="H23" s="73">
        <f>F23*G23</f>
        <v>2250</v>
      </c>
      <c r="I23" s="48"/>
      <c r="J23" s="48"/>
      <c r="K23" s="73"/>
      <c r="L23" s="48"/>
      <c r="M23" s="48"/>
      <c r="N23" s="73"/>
      <c r="O23" s="48"/>
      <c r="P23" s="48"/>
      <c r="Q23" s="73"/>
      <c r="R23" s="48"/>
      <c r="S23" s="48"/>
      <c r="T23" s="73"/>
      <c r="U23" s="48"/>
      <c r="V23" s="48"/>
      <c r="W23" s="73"/>
      <c r="X23" s="48"/>
      <c r="Y23" s="48"/>
      <c r="Z23" s="73"/>
      <c r="AA23" s="48"/>
      <c r="AB23" s="48"/>
      <c r="AC23" s="73"/>
      <c r="AD23" s="48" t="s">
        <v>74</v>
      </c>
      <c r="AE23" s="10" t="str">
        <f>IF(F23&gt;0,$F$3&amp;F23&amp;"张；","")&amp;IF(I23&gt;0,$I$3&amp;I23&amp;"张；","")&amp;IF(L23&gt;0,$L$3&amp;L23&amp;"套；","")&amp;IF(O23&gt;0,$O$3&amp;O23&amp;"张；","")</f>
        <v>床3张；</v>
      </c>
      <c r="AF23" s="91">
        <f t="shared" si="2"/>
        <v>2250</v>
      </c>
      <c r="AG23" s="10" t="str">
        <f>IF(R23&gt;0,$R$3&amp;R23&amp;"台；","")&amp;IF(U23&gt;0,$U$3&amp;U23&amp;"台；","")&amp;IF(X23&gt;0,$X$3&amp;X23&amp;"台；","")</f>
        <v/>
      </c>
      <c r="AH23" s="91">
        <f t="shared" si="3"/>
        <v>0</v>
      </c>
      <c r="AI23" s="48" t="str">
        <f t="shared" si="4"/>
        <v/>
      </c>
      <c r="AJ23" s="91">
        <f t="shared" si="5"/>
        <v>0</v>
      </c>
      <c r="AK23" s="98">
        <f t="shared" si="6"/>
        <v>2250</v>
      </c>
      <c r="AL23" s="77"/>
    </row>
    <row r="24" s="64" customFormat="1" ht="38" customHeight="1" spans="1:38">
      <c r="A24" s="74">
        <v>12</v>
      </c>
      <c r="B24" s="48" t="s">
        <v>75</v>
      </c>
      <c r="C24" s="48" t="s">
        <v>45</v>
      </c>
      <c r="D24" s="48" t="s">
        <v>76</v>
      </c>
      <c r="E24" s="48">
        <v>3</v>
      </c>
      <c r="F24" s="48"/>
      <c r="G24" s="48"/>
      <c r="H24" s="73"/>
      <c r="I24" s="48">
        <v>1</v>
      </c>
      <c r="J24" s="48">
        <v>720</v>
      </c>
      <c r="K24" s="73">
        <f>I24*J24</f>
        <v>720</v>
      </c>
      <c r="L24" s="48"/>
      <c r="M24" s="48"/>
      <c r="N24" s="73"/>
      <c r="O24" s="48"/>
      <c r="P24" s="48"/>
      <c r="Q24" s="73"/>
      <c r="R24" s="48"/>
      <c r="S24" s="48"/>
      <c r="T24" s="73"/>
      <c r="U24" s="48">
        <v>1</v>
      </c>
      <c r="V24" s="48">
        <v>800</v>
      </c>
      <c r="W24" s="73">
        <v>800</v>
      </c>
      <c r="X24" s="48"/>
      <c r="Y24" s="48"/>
      <c r="Z24" s="73"/>
      <c r="AA24" s="48"/>
      <c r="AB24" s="48"/>
      <c r="AC24" s="73"/>
      <c r="AD24" s="48"/>
      <c r="AE24" s="10" t="str">
        <f>IF(F24&gt;0,$F$3&amp;F24&amp;"张；","")&amp;IF(I24&gt;0,$I$3&amp;I24&amp;"张；","")&amp;IF(L24&gt;0,$L$3&amp;L24&amp;"套；","")&amp;IF(O24&gt;0,$O$3&amp;O24&amp;"张；","")</f>
        <v>小沙发1张；</v>
      </c>
      <c r="AF24" s="91">
        <f t="shared" si="2"/>
        <v>720</v>
      </c>
      <c r="AG24" s="10" t="str">
        <f>IF(R24&gt;0,$R$3&amp;R24&amp;"台；","")&amp;IF(U24&gt;0,$U$3&amp;U24&amp;"台；","")&amp;IF(X24&gt;0,$X$3&amp;X24&amp;"台；","")</f>
        <v>冰箱1台；</v>
      </c>
      <c r="AH24" s="91">
        <f t="shared" si="3"/>
        <v>800</v>
      </c>
      <c r="AI24" s="48" t="str">
        <f t="shared" si="4"/>
        <v/>
      </c>
      <c r="AJ24" s="91">
        <f t="shared" si="5"/>
        <v>0</v>
      </c>
      <c r="AK24" s="98">
        <f t="shared" si="6"/>
        <v>1520</v>
      </c>
      <c r="AL24" s="77"/>
    </row>
    <row r="25" s="64" customFormat="1" ht="50" hidden="1" customHeight="1" spans="1:37">
      <c r="A25" s="74">
        <v>21</v>
      </c>
      <c r="B25" s="48" t="s">
        <v>77</v>
      </c>
      <c r="C25" s="48" t="s">
        <v>54</v>
      </c>
      <c r="D25" s="48" t="s">
        <v>39</v>
      </c>
      <c r="E25" s="48"/>
      <c r="F25" s="48"/>
      <c r="G25" s="48"/>
      <c r="H25" s="73"/>
      <c r="I25" s="48"/>
      <c r="J25" s="48"/>
      <c r="K25" s="73"/>
      <c r="L25" s="48"/>
      <c r="M25" s="48"/>
      <c r="N25" s="73"/>
      <c r="O25" s="48"/>
      <c r="P25" s="48"/>
      <c r="Q25" s="73"/>
      <c r="R25" s="48"/>
      <c r="S25" s="48"/>
      <c r="T25" s="73"/>
      <c r="U25" s="48"/>
      <c r="V25" s="48"/>
      <c r="W25" s="73"/>
      <c r="X25" s="48"/>
      <c r="Y25" s="48"/>
      <c r="Z25" s="73"/>
      <c r="AA25" s="48"/>
      <c r="AB25" s="48"/>
      <c r="AC25" s="73"/>
      <c r="AD25" s="48"/>
      <c r="AE25" s="92" t="str">
        <f>IF(F25&gt;0,$F$3&amp;F25&amp;"张；","")&amp;IF(I25&gt;0,$I$3&amp;I25&amp;"张；","")&amp;IF(L25&gt;0,$L$3&amp;L25&amp;"套；","")&amp;IF(O25&gt;0,$O$3&amp;O25&amp;"张；","")</f>
        <v/>
      </c>
      <c r="AF25" s="89">
        <f t="shared" si="2"/>
        <v>0</v>
      </c>
      <c r="AG25" s="89" t="str">
        <f>IF(R25&gt;0,$R$3&amp;R25&amp;"台；","")&amp;IF(U25&gt;0,$U$3&amp;U25&amp;"台；","")&amp;IF(W25&gt;0,$W$3&amp;W25&amp;"台；","")</f>
        <v/>
      </c>
      <c r="AH25" s="89">
        <f t="shared" si="3"/>
        <v>0</v>
      </c>
      <c r="AI25" s="89" t="str">
        <f t="shared" si="4"/>
        <v/>
      </c>
      <c r="AJ25" s="100">
        <f t="shared" si="5"/>
        <v>0</v>
      </c>
      <c r="AK25" s="100">
        <f t="shared" si="6"/>
        <v>0</v>
      </c>
    </row>
    <row r="26" s="64" customFormat="1" ht="50" hidden="1" customHeight="1" spans="1:37">
      <c r="A26" s="74">
        <v>22</v>
      </c>
      <c r="B26" s="48" t="s">
        <v>78</v>
      </c>
      <c r="C26" s="48" t="s">
        <v>54</v>
      </c>
      <c r="D26" s="48" t="s">
        <v>39</v>
      </c>
      <c r="E26" s="48"/>
      <c r="F26" s="77"/>
      <c r="G26" s="77"/>
      <c r="H26" s="78"/>
      <c r="I26" s="77"/>
      <c r="J26" s="48"/>
      <c r="K26" s="73"/>
      <c r="L26" s="77"/>
      <c r="M26" s="77"/>
      <c r="N26" s="73"/>
      <c r="O26" s="48"/>
      <c r="P26" s="48"/>
      <c r="Q26" s="73"/>
      <c r="R26" s="48"/>
      <c r="S26" s="48"/>
      <c r="T26" s="73"/>
      <c r="U26" s="48"/>
      <c r="V26" s="48"/>
      <c r="W26" s="73"/>
      <c r="X26" s="48"/>
      <c r="Y26" s="48"/>
      <c r="Z26" s="73"/>
      <c r="AA26" s="48"/>
      <c r="AB26" s="48"/>
      <c r="AC26" s="73"/>
      <c r="AD26" s="48"/>
      <c r="AE26" s="92" t="str">
        <f>IF(F26&gt;0,$F$3&amp;F26&amp;"张；","")&amp;IF(I26&gt;0,$I$3&amp;I26&amp;"张；","")&amp;IF(L26&gt;0,$L$3&amp;L26&amp;"套；","")&amp;IF(O26&gt;0,$O$3&amp;O26&amp;"张；","")</f>
        <v/>
      </c>
      <c r="AF26" s="89">
        <f t="shared" si="2"/>
        <v>0</v>
      </c>
      <c r="AG26" s="89" t="str">
        <f>IF(R26&gt;0,$R$3&amp;R26&amp;"台；","")&amp;IF(U26&gt;0,$U$3&amp;U26&amp;"台；","")&amp;IF(W26&gt;0,$W$3&amp;W26&amp;"台；","")</f>
        <v/>
      </c>
      <c r="AH26" s="89">
        <f t="shared" si="3"/>
        <v>0</v>
      </c>
      <c r="AI26" s="89" t="str">
        <f t="shared" si="4"/>
        <v/>
      </c>
      <c r="AJ26" s="89">
        <f t="shared" si="5"/>
        <v>0</v>
      </c>
      <c r="AK26" s="89">
        <f t="shared" si="6"/>
        <v>0</v>
      </c>
    </row>
    <row r="27" s="64" customFormat="1" ht="50" hidden="1" customHeight="1" spans="1:37">
      <c r="A27" s="74">
        <v>23</v>
      </c>
      <c r="B27" s="48" t="s">
        <v>79</v>
      </c>
      <c r="C27" s="48" t="s">
        <v>52</v>
      </c>
      <c r="D27" s="48" t="s">
        <v>39</v>
      </c>
      <c r="E27" s="48"/>
      <c r="F27" s="77"/>
      <c r="G27" s="77"/>
      <c r="H27" s="78"/>
      <c r="I27" s="77"/>
      <c r="J27" s="48"/>
      <c r="K27" s="73"/>
      <c r="L27" s="77"/>
      <c r="M27" s="77"/>
      <c r="N27" s="73"/>
      <c r="O27" s="48"/>
      <c r="P27" s="48"/>
      <c r="Q27" s="73"/>
      <c r="R27" s="48"/>
      <c r="S27" s="48"/>
      <c r="T27" s="73"/>
      <c r="U27" s="48"/>
      <c r="V27" s="48"/>
      <c r="W27" s="73"/>
      <c r="X27" s="48"/>
      <c r="Y27" s="48"/>
      <c r="Z27" s="73"/>
      <c r="AA27" s="48"/>
      <c r="AB27" s="48"/>
      <c r="AC27" s="73"/>
      <c r="AD27" s="48"/>
      <c r="AE27" s="92" t="str">
        <f>IF(F27&gt;0,$F$3&amp;F27&amp;"张；","")&amp;IF(I27&gt;0,$I$3&amp;I27&amp;"张；","")&amp;IF(L27&gt;0,$L$3&amp;L27&amp;"套；","")&amp;IF(O27&gt;0,$O$3&amp;O27&amp;"张；","")</f>
        <v/>
      </c>
      <c r="AF27" s="89">
        <f t="shared" si="2"/>
        <v>0</v>
      </c>
      <c r="AG27" s="89" t="str">
        <f>IF(R27&gt;0,$R$3&amp;R27&amp;"台；","")&amp;IF(U27&gt;0,$U$3&amp;U27&amp;"台；","")&amp;IF(W27&gt;0,$W$3&amp;W27&amp;"台；","")</f>
        <v/>
      </c>
      <c r="AH27" s="89">
        <f t="shared" si="3"/>
        <v>0</v>
      </c>
      <c r="AI27" s="89" t="str">
        <f t="shared" si="4"/>
        <v/>
      </c>
      <c r="AJ27" s="89">
        <f t="shared" si="5"/>
        <v>0</v>
      </c>
      <c r="AK27" s="89">
        <f t="shared" si="6"/>
        <v>0</v>
      </c>
    </row>
    <row r="28" s="64" customFormat="1" ht="50" hidden="1" customHeight="1" spans="1:37">
      <c r="A28" s="74">
        <v>24</v>
      </c>
      <c r="B28" s="48" t="s">
        <v>80</v>
      </c>
      <c r="C28" s="48" t="s">
        <v>52</v>
      </c>
      <c r="D28" s="48" t="s">
        <v>39</v>
      </c>
      <c r="E28" s="48"/>
      <c r="F28" s="79"/>
      <c r="G28" s="79"/>
      <c r="H28" s="80"/>
      <c r="I28" s="79"/>
      <c r="J28" s="48"/>
      <c r="K28" s="73"/>
      <c r="L28" s="79"/>
      <c r="M28" s="79"/>
      <c r="N28" s="73"/>
      <c r="O28" s="79"/>
      <c r="P28" s="79"/>
      <c r="Q28" s="73"/>
      <c r="R28" s="79"/>
      <c r="S28" s="79"/>
      <c r="T28" s="73"/>
      <c r="U28" s="79"/>
      <c r="V28" s="79"/>
      <c r="W28" s="80"/>
      <c r="X28" s="79"/>
      <c r="Y28" s="79"/>
      <c r="Z28" s="80"/>
      <c r="AA28" s="79"/>
      <c r="AB28" s="79"/>
      <c r="AC28" s="80"/>
      <c r="AD28" s="79"/>
      <c r="AE28" s="92" t="str">
        <f>IF(F28&gt;0,$F$3&amp;F28&amp;"张；","")&amp;IF(I28&gt;0,$I$3&amp;I28&amp;"张；","")&amp;IF(L28&gt;0,$L$3&amp;L28&amp;"套；","")&amp;IF(O28&gt;0,$O$3&amp;O28&amp;"张；","")</f>
        <v/>
      </c>
      <c r="AF28" s="89">
        <f t="shared" si="2"/>
        <v>0</v>
      </c>
      <c r="AG28" s="89" t="str">
        <f>IF(R28&gt;0,$R$3&amp;R28&amp;"台；","")&amp;IF(U28&gt;0,$U$3&amp;U28&amp;"台；","")&amp;IF(W28&gt;0,$W$3&amp;W28&amp;"台；","")</f>
        <v/>
      </c>
      <c r="AH28" s="89">
        <f t="shared" si="3"/>
        <v>0</v>
      </c>
      <c r="AI28" s="89" t="str">
        <f t="shared" si="4"/>
        <v/>
      </c>
      <c r="AJ28" s="58">
        <f t="shared" si="5"/>
        <v>0</v>
      </c>
      <c r="AK28" s="58">
        <f t="shared" si="6"/>
        <v>0</v>
      </c>
    </row>
    <row r="29" s="64" customFormat="1" ht="38" customHeight="1" spans="1:38">
      <c r="A29" s="81"/>
      <c r="B29" s="82"/>
      <c r="C29" s="82"/>
      <c r="D29" s="83" t="s">
        <v>81</v>
      </c>
      <c r="E29" s="84"/>
      <c r="F29" s="85">
        <f t="shared" ref="F29:I29" si="9">SUM(F5:F28)</f>
        <v>16</v>
      </c>
      <c r="G29" s="86"/>
      <c r="H29" s="87">
        <f t="shared" si="9"/>
        <v>12600</v>
      </c>
      <c r="I29" s="85">
        <f t="shared" si="9"/>
        <v>5</v>
      </c>
      <c r="J29" s="86"/>
      <c r="K29" s="87">
        <f t="shared" ref="K29:O29" si="10">SUM(K5:K28)</f>
        <v>3600</v>
      </c>
      <c r="L29" s="85">
        <f t="shared" si="10"/>
        <v>8</v>
      </c>
      <c r="M29" s="86"/>
      <c r="N29" s="87">
        <f t="shared" si="10"/>
        <v>1680</v>
      </c>
      <c r="O29" s="85">
        <f t="shared" si="10"/>
        <v>3</v>
      </c>
      <c r="P29" s="86"/>
      <c r="Q29" s="87">
        <f t="shared" ref="Q29:U29" si="11">SUM(Q5:Q28)</f>
        <v>1050</v>
      </c>
      <c r="R29" s="85">
        <f t="shared" si="11"/>
        <v>7</v>
      </c>
      <c r="S29" s="86"/>
      <c r="T29" s="87">
        <f t="shared" si="11"/>
        <v>3843</v>
      </c>
      <c r="U29" s="85">
        <f t="shared" si="11"/>
        <v>4</v>
      </c>
      <c r="V29" s="86"/>
      <c r="W29" s="87">
        <f t="shared" ref="W29:Z29" si="12">SUM(W5:W28)</f>
        <v>2856</v>
      </c>
      <c r="X29" s="85">
        <f t="shared" si="12"/>
        <v>1</v>
      </c>
      <c r="Y29" s="86"/>
      <c r="Z29" s="87">
        <f t="shared" si="12"/>
        <v>539</v>
      </c>
      <c r="AA29" s="86"/>
      <c r="AB29" s="86"/>
      <c r="AC29" s="87">
        <f>SUM(AC5:AC28)</f>
        <v>3340</v>
      </c>
      <c r="AD29" s="94" t="str">
        <f>"总计："&amp;SUM(H29+K29+N29+Q29+T29+W29+Z29+AC29)</f>
        <v>总计：29508</v>
      </c>
      <c r="AE29" s="10" t="str">
        <f>IF(F29&gt;0,$F$3&amp;F29&amp;"张；","")&amp;IF(I29&gt;0,$I$3&amp;I29&amp;"张；","")&amp;IF(L29&gt;0,$L$3&amp;L29&amp;"套；","")&amp;IF(O29&gt;0,$O$3&amp;O29&amp;"张；","")</f>
        <v>床16张；小沙发5张；桌椅8套；小电视柜3张；</v>
      </c>
      <c r="AF29" s="91">
        <f t="shared" si="2"/>
        <v>18930</v>
      </c>
      <c r="AG29" s="10" t="str">
        <f>IF(R29&gt;0,$R$3&amp;R29&amp;"台；","")&amp;IF(U29&gt;0,$U$3&amp;U29&amp;"台；","")&amp;IF(X29&gt;0,$X$3&amp;X29&amp;"台；","")</f>
        <v>电视（32寸）7台；冰箱4台；洗衣机1台；</v>
      </c>
      <c r="AH29" s="91">
        <f t="shared" si="3"/>
        <v>7238</v>
      </c>
      <c r="AI29" s="48" t="s">
        <v>82</v>
      </c>
      <c r="AJ29" s="91">
        <f t="shared" si="5"/>
        <v>3340</v>
      </c>
      <c r="AK29" s="98">
        <f t="shared" si="6"/>
        <v>29508</v>
      </c>
      <c r="AL29" s="77"/>
    </row>
  </sheetData>
  <autoFilter ref="A4:AK29">
    <filterColumn colId="36">
      <filters>
        <filter val="549.00"/>
        <filter val="1300.00"/>
        <filter val="1509.00"/>
        <filter val="1520.00"/>
        <filter val="1659.00"/>
        <filter val="1680.00"/>
        <filter val="2219.00"/>
        <filter val="2250.00"/>
        <filter val="3437.00"/>
        <filter val="3659.00"/>
        <filter val="4229.00"/>
        <filter val="4697.00"/>
        <filter val="28708.00"/>
      </filters>
    </filterColumn>
    <extLst/>
  </autoFilter>
  <mergeCells count="26">
    <mergeCell ref="A1:AL1"/>
    <mergeCell ref="F2:Q2"/>
    <mergeCell ref="R2:Z2"/>
    <mergeCell ref="F3:H3"/>
    <mergeCell ref="I3:K3"/>
    <mergeCell ref="L3:N3"/>
    <mergeCell ref="O3:Q3"/>
    <mergeCell ref="R3:T3"/>
    <mergeCell ref="U3:W3"/>
    <mergeCell ref="X3:Z3"/>
    <mergeCell ref="D29:E29"/>
    <mergeCell ref="A2:A4"/>
    <mergeCell ref="B2:B4"/>
    <mergeCell ref="C2:C4"/>
    <mergeCell ref="D2:D4"/>
    <mergeCell ref="E2:E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A2:AC3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M4" sqref="M4"/>
    </sheetView>
  </sheetViews>
  <sheetFormatPr defaultColWidth="9" defaultRowHeight="14.4" outlineLevelRow="6"/>
  <cols>
    <col min="1" max="1" width="4.5" style="1" customWidth="1"/>
    <col min="2" max="2" width="9" style="1"/>
    <col min="3" max="3" width="6.62962962962963" style="1" customWidth="1"/>
    <col min="4" max="4" width="9" style="1"/>
    <col min="5" max="5" width="5.62962962962963" style="1" customWidth="1"/>
    <col min="6" max="6" width="19.6666666666667" style="1" customWidth="1"/>
    <col min="7" max="9" width="11.75" style="1" customWidth="1"/>
    <col min="10" max="16380" width="9" style="1"/>
  </cols>
  <sheetData>
    <row r="1" ht="24" customHeight="1" spans="1:10">
      <c r="A1" s="55" t="s">
        <v>83</v>
      </c>
      <c r="B1" s="55"/>
      <c r="C1" s="55"/>
      <c r="D1" s="55"/>
      <c r="E1" s="55"/>
      <c r="F1" s="55"/>
      <c r="G1" s="55"/>
      <c r="H1" s="55"/>
      <c r="I1" s="55"/>
      <c r="J1" s="55"/>
    </row>
    <row r="2" ht="33" customHeight="1" spans="1:9">
      <c r="A2" s="41" t="s">
        <v>2</v>
      </c>
      <c r="B2" s="56" t="s">
        <v>13</v>
      </c>
      <c r="C2" s="56" t="s">
        <v>14</v>
      </c>
      <c r="D2" s="57" t="s">
        <v>15</v>
      </c>
      <c r="E2" s="57" t="s">
        <v>16</v>
      </c>
      <c r="F2" s="58" t="s">
        <v>84</v>
      </c>
      <c r="G2" s="59" t="s">
        <v>22</v>
      </c>
      <c r="H2" s="59" t="s">
        <v>85</v>
      </c>
      <c r="I2" s="59" t="s">
        <v>86</v>
      </c>
    </row>
    <row r="3" ht="35" customHeight="1" spans="1:9">
      <c r="A3" s="60">
        <v>1</v>
      </c>
      <c r="B3" s="61" t="s">
        <v>58</v>
      </c>
      <c r="C3" s="48" t="s">
        <v>54</v>
      </c>
      <c r="D3" s="48" t="s">
        <v>39</v>
      </c>
      <c r="E3" s="48">
        <v>2</v>
      </c>
      <c r="F3" s="48" t="s">
        <v>87</v>
      </c>
      <c r="G3" s="48">
        <v>5000</v>
      </c>
      <c r="H3" s="48">
        <v>762</v>
      </c>
      <c r="I3" s="48">
        <f t="shared" ref="I3:I6" si="0">G3-H3</f>
        <v>4238</v>
      </c>
    </row>
    <row r="4" ht="49" customHeight="1" spans="1:9">
      <c r="A4" s="60">
        <v>2</v>
      </c>
      <c r="B4" s="48" t="s">
        <v>48</v>
      </c>
      <c r="C4" s="48" t="s">
        <v>45</v>
      </c>
      <c r="D4" s="48" t="s">
        <v>39</v>
      </c>
      <c r="E4" s="48">
        <v>2</v>
      </c>
      <c r="F4" s="48" t="s">
        <v>88</v>
      </c>
      <c r="G4" s="48">
        <v>4000</v>
      </c>
      <c r="H4" s="48">
        <v>1500</v>
      </c>
      <c r="I4" s="48">
        <f t="shared" si="0"/>
        <v>2500</v>
      </c>
    </row>
    <row r="5" ht="51" customHeight="1" spans="1:9">
      <c r="A5" s="60">
        <v>3</v>
      </c>
      <c r="B5" s="61" t="s">
        <v>49</v>
      </c>
      <c r="C5" s="48" t="s">
        <v>45</v>
      </c>
      <c r="D5" s="48" t="s">
        <v>39</v>
      </c>
      <c r="E5" s="48">
        <v>1</v>
      </c>
      <c r="F5" s="9" t="s">
        <v>89</v>
      </c>
      <c r="G5" s="9">
        <v>5000</v>
      </c>
      <c r="H5" s="9">
        <v>0</v>
      </c>
      <c r="I5" s="48">
        <f t="shared" si="0"/>
        <v>5000</v>
      </c>
    </row>
    <row r="6" ht="35" customHeight="1" spans="1:9">
      <c r="A6" s="60">
        <v>4</v>
      </c>
      <c r="B6" s="9" t="s">
        <v>90</v>
      </c>
      <c r="C6" s="48" t="s">
        <v>45</v>
      </c>
      <c r="D6" s="9" t="s">
        <v>76</v>
      </c>
      <c r="E6" s="9">
        <v>8</v>
      </c>
      <c r="F6" s="9" t="s">
        <v>91</v>
      </c>
      <c r="G6" s="9">
        <v>3000</v>
      </c>
      <c r="H6" s="9">
        <v>0</v>
      </c>
      <c r="I6" s="48">
        <f t="shared" si="0"/>
        <v>3000</v>
      </c>
    </row>
    <row r="7" spans="6:9">
      <c r="F7" s="1" t="s">
        <v>81</v>
      </c>
      <c r="G7" s="1">
        <f t="shared" ref="G7:I7" si="1">SUM(G3:G6)</f>
        <v>17000</v>
      </c>
      <c r="H7" s="1">
        <f t="shared" si="1"/>
        <v>2262</v>
      </c>
      <c r="I7" s="1">
        <f t="shared" si="1"/>
        <v>14738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9"/>
  <sheetViews>
    <sheetView topLeftCell="B1" workbookViewId="0">
      <pane xSplit="3" ySplit="3" topLeftCell="E4" activePane="bottomRight" state="frozen"/>
      <selection/>
      <selection pane="topRight"/>
      <selection pane="bottomLeft"/>
      <selection pane="bottomRight" activeCell="C2" sqref="C$1:C$1048576"/>
    </sheetView>
  </sheetViews>
  <sheetFormatPr defaultColWidth="9" defaultRowHeight="12"/>
  <cols>
    <col min="1" max="1" width="9.75" style="32" customWidth="1"/>
    <col min="2" max="2" width="7.5" style="32" customWidth="1"/>
    <col min="3" max="4" width="10.1296296296296" style="32" customWidth="1"/>
    <col min="5" max="6" width="5.87962962962963" style="33" customWidth="1"/>
    <col min="7" max="7" width="5.87962962962963" style="34" customWidth="1"/>
    <col min="8" max="8" width="5.87962962962963" style="35" customWidth="1"/>
    <col min="9" max="11" width="5.87962962962963" style="34" customWidth="1"/>
    <col min="12" max="12" width="6.75" style="35" customWidth="1"/>
    <col min="13" max="15" width="5.87962962962963" style="34" customWidth="1"/>
    <col min="16" max="16" width="5.87962962962963" style="35" customWidth="1"/>
    <col min="17" max="19" width="5.87962962962963" style="34" customWidth="1"/>
    <col min="20" max="20" width="5.87962962962963" style="35" customWidth="1"/>
    <col min="21" max="23" width="5.87962962962963" style="34" customWidth="1"/>
    <col min="24" max="24" width="5.87962962962963" style="35" customWidth="1"/>
    <col min="25" max="27" width="5.87962962962963" style="34" customWidth="1"/>
    <col min="28" max="28" width="5.87962962962963" style="35" customWidth="1"/>
    <col min="29" max="29" width="7.37962962962963" style="36" customWidth="1"/>
    <col min="30" max="30" width="10.3796296296296" style="29" customWidth="1"/>
    <col min="31" max="16383" width="9" style="29"/>
  </cols>
  <sheetData>
    <row r="1" s="29" customFormat="1" spans="1:30">
      <c r="A1" s="37" t="s">
        <v>92</v>
      </c>
      <c r="B1" s="37"/>
      <c r="C1" s="37"/>
      <c r="D1" s="37"/>
      <c r="E1" s="38"/>
      <c r="F1" s="38"/>
      <c r="G1" s="38"/>
      <c r="H1" s="39"/>
      <c r="I1" s="38"/>
      <c r="J1" s="38"/>
      <c r="K1" s="38"/>
      <c r="L1" s="39"/>
      <c r="M1" s="38"/>
      <c r="N1" s="38"/>
      <c r="O1" s="38"/>
      <c r="P1" s="39"/>
      <c r="Q1" s="38"/>
      <c r="R1" s="38"/>
      <c r="S1" s="38"/>
      <c r="T1" s="39"/>
      <c r="U1" s="38"/>
      <c r="V1" s="38"/>
      <c r="W1" s="38"/>
      <c r="X1" s="39"/>
      <c r="Y1" s="38"/>
      <c r="Z1" s="38"/>
      <c r="AA1" s="38"/>
      <c r="AB1" s="39"/>
      <c r="AC1" s="51"/>
      <c r="AD1" s="52"/>
    </row>
    <row r="2" s="30" customFormat="1" spans="1:30">
      <c r="A2" s="40" t="s">
        <v>2</v>
      </c>
      <c r="B2" s="41" t="s">
        <v>13</v>
      </c>
      <c r="C2" s="41" t="s">
        <v>14</v>
      </c>
      <c r="D2" s="41" t="s">
        <v>15</v>
      </c>
      <c r="E2" s="42" t="s">
        <v>93</v>
      </c>
      <c r="F2" s="42"/>
      <c r="G2" s="42"/>
      <c r="H2" s="43"/>
      <c r="I2" s="42"/>
      <c r="J2" s="42"/>
      <c r="K2" s="42"/>
      <c r="L2" s="43"/>
      <c r="M2" s="41" t="s">
        <v>94</v>
      </c>
      <c r="N2" s="41"/>
      <c r="O2" s="41"/>
      <c r="P2" s="45"/>
      <c r="Q2" s="41"/>
      <c r="R2" s="41"/>
      <c r="S2" s="41"/>
      <c r="T2" s="45"/>
      <c r="U2" s="41"/>
      <c r="V2" s="41"/>
      <c r="W2" s="41"/>
      <c r="X2" s="45"/>
      <c r="Y2" s="41" t="s">
        <v>19</v>
      </c>
      <c r="Z2" s="41"/>
      <c r="AA2" s="41"/>
      <c r="AB2" s="45"/>
      <c r="AC2" s="53" t="s">
        <v>95</v>
      </c>
      <c r="AD2" s="41" t="s">
        <v>20</v>
      </c>
    </row>
    <row r="3" s="30" customFormat="1" ht="36" spans="1:30">
      <c r="A3" s="44"/>
      <c r="B3" s="41"/>
      <c r="C3" s="41"/>
      <c r="D3" s="41"/>
      <c r="E3" s="41" t="s">
        <v>96</v>
      </c>
      <c r="F3" s="41" t="s">
        <v>34</v>
      </c>
      <c r="G3" s="41" t="s">
        <v>97</v>
      </c>
      <c r="H3" s="45" t="s">
        <v>98</v>
      </c>
      <c r="I3" s="41" t="s">
        <v>99</v>
      </c>
      <c r="J3" s="41" t="s">
        <v>34</v>
      </c>
      <c r="K3" s="41" t="s">
        <v>97</v>
      </c>
      <c r="L3" s="45" t="s">
        <v>98</v>
      </c>
      <c r="M3" s="41" t="s">
        <v>100</v>
      </c>
      <c r="N3" s="41" t="s">
        <v>101</v>
      </c>
      <c r="O3" s="41" t="s">
        <v>34</v>
      </c>
      <c r="P3" s="45" t="s">
        <v>98</v>
      </c>
      <c r="Q3" s="41" t="s">
        <v>102</v>
      </c>
      <c r="R3" s="41" t="s">
        <v>101</v>
      </c>
      <c r="S3" s="41" t="s">
        <v>34</v>
      </c>
      <c r="T3" s="45" t="s">
        <v>98</v>
      </c>
      <c r="U3" s="41" t="s">
        <v>103</v>
      </c>
      <c r="V3" s="41" t="s">
        <v>101</v>
      </c>
      <c r="W3" s="41" t="s">
        <v>34</v>
      </c>
      <c r="X3" s="45" t="s">
        <v>98</v>
      </c>
      <c r="Y3" s="41" t="s">
        <v>104</v>
      </c>
      <c r="Z3" s="41" t="s">
        <v>101</v>
      </c>
      <c r="AA3" s="41" t="s">
        <v>34</v>
      </c>
      <c r="AB3" s="45" t="s">
        <v>98</v>
      </c>
      <c r="AC3" s="53"/>
      <c r="AD3" s="41"/>
    </row>
    <row r="4" s="31" customFormat="1" ht="24" spans="1:30">
      <c r="A4" s="46">
        <v>1</v>
      </c>
      <c r="B4" s="47" t="s">
        <v>56</v>
      </c>
      <c r="C4" s="47" t="s">
        <v>54</v>
      </c>
      <c r="D4" s="47" t="s">
        <v>39</v>
      </c>
      <c r="E4" s="47">
        <v>3</v>
      </c>
      <c r="F4" s="47">
        <v>30</v>
      </c>
      <c r="G4" s="48">
        <v>285</v>
      </c>
      <c r="H4" s="49">
        <f t="shared" ref="H4:H14" si="0">F4*G4</f>
        <v>8550</v>
      </c>
      <c r="I4" s="48">
        <v>50</v>
      </c>
      <c r="J4" s="48">
        <v>12</v>
      </c>
      <c r="K4" s="48">
        <v>143.5</v>
      </c>
      <c r="L4" s="49">
        <f t="shared" ref="L4:L16" si="1">K4*J4</f>
        <v>1722</v>
      </c>
      <c r="M4" s="48">
        <v>5</v>
      </c>
      <c r="N4" s="48" t="s">
        <v>105</v>
      </c>
      <c r="O4" s="48">
        <v>125</v>
      </c>
      <c r="P4" s="49">
        <f t="shared" ref="P4:P10" si="2">M4*O4</f>
        <v>625</v>
      </c>
      <c r="Q4" s="48">
        <v>2</v>
      </c>
      <c r="R4" s="48" t="s">
        <v>105</v>
      </c>
      <c r="S4" s="48">
        <v>290</v>
      </c>
      <c r="T4" s="49">
        <f>Q4*S4</f>
        <v>580</v>
      </c>
      <c r="U4" s="48"/>
      <c r="V4" s="48"/>
      <c r="W4" s="48"/>
      <c r="X4" s="49"/>
      <c r="Y4" s="48">
        <v>4</v>
      </c>
      <c r="Z4" s="48" t="s">
        <v>106</v>
      </c>
      <c r="AA4" s="48">
        <v>240</v>
      </c>
      <c r="AB4" s="49">
        <f>Y4*AA4</f>
        <v>960</v>
      </c>
      <c r="AC4" s="54">
        <f t="shared" ref="AC4:AC17" si="3">H4+L4+P4+T4+X4+AB4</f>
        <v>12437</v>
      </c>
      <c r="AD4" s="48" t="s">
        <v>107</v>
      </c>
    </row>
    <row r="5" s="31" customFormat="1" ht="24" spans="1:30">
      <c r="A5" s="46">
        <v>2</v>
      </c>
      <c r="B5" s="47" t="s">
        <v>79</v>
      </c>
      <c r="C5" s="47" t="s">
        <v>52</v>
      </c>
      <c r="D5" s="47" t="s">
        <v>39</v>
      </c>
      <c r="E5" s="47">
        <v>2</v>
      </c>
      <c r="F5" s="47">
        <v>30</v>
      </c>
      <c r="G5" s="48">
        <v>221</v>
      </c>
      <c r="H5" s="49">
        <f t="shared" si="0"/>
        <v>6630</v>
      </c>
      <c r="I5" s="48"/>
      <c r="J5" s="48"/>
      <c r="K5" s="48"/>
      <c r="L5" s="49">
        <f t="shared" si="1"/>
        <v>0</v>
      </c>
      <c r="M5" s="48"/>
      <c r="N5" s="48"/>
      <c r="O5" s="48"/>
      <c r="P5" s="49"/>
      <c r="Q5" s="48"/>
      <c r="R5" s="48"/>
      <c r="S5" s="48"/>
      <c r="T5" s="49"/>
      <c r="U5" s="48"/>
      <c r="V5" s="48"/>
      <c r="W5" s="48"/>
      <c r="X5" s="49"/>
      <c r="Y5" s="48"/>
      <c r="Z5" s="48"/>
      <c r="AA5" s="48"/>
      <c r="AB5" s="49"/>
      <c r="AC5" s="54">
        <f t="shared" si="3"/>
        <v>6630</v>
      </c>
      <c r="AD5" s="48" t="s">
        <v>107</v>
      </c>
    </row>
    <row r="6" s="31" customFormat="1" ht="24" spans="1:30">
      <c r="A6" s="46">
        <v>3</v>
      </c>
      <c r="B6" s="47" t="s">
        <v>55</v>
      </c>
      <c r="C6" s="47" t="s">
        <v>54</v>
      </c>
      <c r="D6" s="47" t="s">
        <v>39</v>
      </c>
      <c r="E6" s="47">
        <v>2</v>
      </c>
      <c r="F6" s="47">
        <v>30</v>
      </c>
      <c r="G6" s="48">
        <v>185</v>
      </c>
      <c r="H6" s="49">
        <f t="shared" si="0"/>
        <v>5550</v>
      </c>
      <c r="I6" s="48"/>
      <c r="J6" s="48"/>
      <c r="K6" s="48"/>
      <c r="L6" s="49">
        <f t="shared" si="1"/>
        <v>0</v>
      </c>
      <c r="M6" s="48"/>
      <c r="N6" s="48"/>
      <c r="O6" s="48"/>
      <c r="P6" s="49"/>
      <c r="Q6" s="48"/>
      <c r="R6" s="48"/>
      <c r="S6" s="48"/>
      <c r="T6" s="49"/>
      <c r="U6" s="48">
        <v>10</v>
      </c>
      <c r="V6" s="48" t="s">
        <v>105</v>
      </c>
      <c r="W6" s="48">
        <v>195</v>
      </c>
      <c r="X6" s="49">
        <f>W6*U6</f>
        <v>1950</v>
      </c>
      <c r="Y6" s="48"/>
      <c r="Z6" s="48"/>
      <c r="AA6" s="48"/>
      <c r="AB6" s="49"/>
      <c r="AC6" s="54">
        <f t="shared" si="3"/>
        <v>7500</v>
      </c>
      <c r="AD6" s="48" t="s">
        <v>107</v>
      </c>
    </row>
    <row r="7" s="31" customFormat="1" ht="24" spans="1:30">
      <c r="A7" s="46">
        <v>4</v>
      </c>
      <c r="B7" s="47" t="s">
        <v>53</v>
      </c>
      <c r="C7" s="47" t="s">
        <v>54</v>
      </c>
      <c r="D7" s="47" t="s">
        <v>39</v>
      </c>
      <c r="E7" s="47">
        <v>4</v>
      </c>
      <c r="F7" s="47">
        <v>30</v>
      </c>
      <c r="G7" s="48">
        <v>377</v>
      </c>
      <c r="H7" s="49">
        <f t="shared" si="0"/>
        <v>11310</v>
      </c>
      <c r="I7" s="48"/>
      <c r="J7" s="48"/>
      <c r="K7" s="48"/>
      <c r="L7" s="49">
        <f t="shared" si="1"/>
        <v>0</v>
      </c>
      <c r="M7" s="48"/>
      <c r="N7" s="48"/>
      <c r="O7" s="48"/>
      <c r="P7" s="49"/>
      <c r="Q7" s="48"/>
      <c r="R7" s="48"/>
      <c r="S7" s="48"/>
      <c r="T7" s="49"/>
      <c r="U7" s="48">
        <v>10</v>
      </c>
      <c r="V7" s="48" t="s">
        <v>105</v>
      </c>
      <c r="W7" s="48">
        <v>195</v>
      </c>
      <c r="X7" s="49">
        <f>W7*U7</f>
        <v>1950</v>
      </c>
      <c r="Y7" s="48"/>
      <c r="Z7" s="48"/>
      <c r="AA7" s="48"/>
      <c r="AB7" s="49"/>
      <c r="AC7" s="54">
        <f t="shared" si="3"/>
        <v>13260</v>
      </c>
      <c r="AD7" s="48" t="s">
        <v>107</v>
      </c>
    </row>
    <row r="8" s="31" customFormat="1" ht="24" spans="1:30">
      <c r="A8" s="46">
        <v>5</v>
      </c>
      <c r="B8" s="47" t="s">
        <v>37</v>
      </c>
      <c r="C8" s="47" t="s">
        <v>38</v>
      </c>
      <c r="D8" s="47" t="s">
        <v>39</v>
      </c>
      <c r="E8" s="47">
        <v>4</v>
      </c>
      <c r="F8" s="47">
        <v>35</v>
      </c>
      <c r="G8" s="48">
        <v>258</v>
      </c>
      <c r="H8" s="49">
        <f t="shared" si="0"/>
        <v>9030</v>
      </c>
      <c r="I8" s="48"/>
      <c r="J8" s="48"/>
      <c r="K8" s="48"/>
      <c r="L8" s="49">
        <f t="shared" si="1"/>
        <v>0</v>
      </c>
      <c r="M8" s="48">
        <v>2</v>
      </c>
      <c r="N8" s="48" t="s">
        <v>105</v>
      </c>
      <c r="O8" s="48">
        <v>125</v>
      </c>
      <c r="P8" s="49">
        <f t="shared" si="2"/>
        <v>250</v>
      </c>
      <c r="Q8" s="48">
        <v>1</v>
      </c>
      <c r="R8" s="48" t="s">
        <v>105</v>
      </c>
      <c r="S8" s="48">
        <v>290</v>
      </c>
      <c r="T8" s="49">
        <f t="shared" ref="T8:T11" si="4">Q8*S8</f>
        <v>290</v>
      </c>
      <c r="U8" s="48"/>
      <c r="V8" s="48"/>
      <c r="W8" s="48"/>
      <c r="X8" s="49"/>
      <c r="Y8" s="48"/>
      <c r="Z8" s="48"/>
      <c r="AA8" s="48"/>
      <c r="AB8" s="49"/>
      <c r="AC8" s="54">
        <f t="shared" si="3"/>
        <v>9570</v>
      </c>
      <c r="AD8" s="48" t="s">
        <v>107</v>
      </c>
    </row>
    <row r="9" s="31" customFormat="1" ht="24" spans="1:30">
      <c r="A9" s="46">
        <v>6</v>
      </c>
      <c r="B9" s="47" t="s">
        <v>42</v>
      </c>
      <c r="C9" s="47" t="s">
        <v>38</v>
      </c>
      <c r="D9" s="47" t="s">
        <v>39</v>
      </c>
      <c r="E9" s="47">
        <v>4</v>
      </c>
      <c r="F9" s="47">
        <v>30</v>
      </c>
      <c r="G9" s="48">
        <v>537</v>
      </c>
      <c r="H9" s="49">
        <f t="shared" si="0"/>
        <v>16110</v>
      </c>
      <c r="I9" s="48"/>
      <c r="J9" s="48"/>
      <c r="K9" s="48"/>
      <c r="L9" s="49">
        <f t="shared" si="1"/>
        <v>0</v>
      </c>
      <c r="M9" s="48">
        <v>3</v>
      </c>
      <c r="N9" s="48" t="s">
        <v>105</v>
      </c>
      <c r="O9" s="48">
        <v>125</v>
      </c>
      <c r="P9" s="49">
        <f t="shared" si="2"/>
        <v>375</v>
      </c>
      <c r="Q9" s="48"/>
      <c r="R9" s="48"/>
      <c r="S9" s="48"/>
      <c r="T9" s="49"/>
      <c r="U9" s="48"/>
      <c r="V9" s="48"/>
      <c r="W9" s="48"/>
      <c r="X9" s="49"/>
      <c r="Y9" s="48"/>
      <c r="Z9" s="48"/>
      <c r="AA9" s="48"/>
      <c r="AB9" s="49"/>
      <c r="AC9" s="54">
        <f t="shared" si="3"/>
        <v>16485</v>
      </c>
      <c r="AD9" s="48" t="s">
        <v>107</v>
      </c>
    </row>
    <row r="10" s="31" customFormat="1" ht="24" spans="1:30">
      <c r="A10" s="46">
        <v>7</v>
      </c>
      <c r="B10" s="47" t="s">
        <v>48</v>
      </c>
      <c r="C10" s="47" t="s">
        <v>45</v>
      </c>
      <c r="D10" s="47" t="s">
        <v>39</v>
      </c>
      <c r="E10" s="47">
        <v>2</v>
      </c>
      <c r="F10" s="47">
        <v>30</v>
      </c>
      <c r="G10" s="48">
        <v>247</v>
      </c>
      <c r="H10" s="49">
        <f t="shared" si="0"/>
        <v>7410</v>
      </c>
      <c r="I10" s="48"/>
      <c r="J10" s="48"/>
      <c r="K10" s="48"/>
      <c r="L10" s="49">
        <f t="shared" si="1"/>
        <v>0</v>
      </c>
      <c r="M10" s="48">
        <v>20</v>
      </c>
      <c r="N10" s="48" t="s">
        <v>105</v>
      </c>
      <c r="O10" s="48">
        <v>125</v>
      </c>
      <c r="P10" s="49">
        <f t="shared" si="2"/>
        <v>2500</v>
      </c>
      <c r="Q10" s="48">
        <v>4</v>
      </c>
      <c r="R10" s="48" t="s">
        <v>105</v>
      </c>
      <c r="S10" s="48">
        <v>290</v>
      </c>
      <c r="T10" s="49">
        <f t="shared" si="4"/>
        <v>1160</v>
      </c>
      <c r="U10" s="48"/>
      <c r="V10" s="48"/>
      <c r="W10" s="48"/>
      <c r="X10" s="49"/>
      <c r="Y10" s="48"/>
      <c r="Z10" s="48"/>
      <c r="AA10" s="48"/>
      <c r="AB10" s="49"/>
      <c r="AC10" s="54">
        <f t="shared" si="3"/>
        <v>11070</v>
      </c>
      <c r="AD10" s="48" t="s">
        <v>107</v>
      </c>
    </row>
    <row r="11" s="31" customFormat="1" ht="24" spans="1:30">
      <c r="A11" s="46">
        <v>8</v>
      </c>
      <c r="B11" s="47" t="s">
        <v>57</v>
      </c>
      <c r="C11" s="47" t="s">
        <v>54</v>
      </c>
      <c r="D11" s="47" t="s">
        <v>39</v>
      </c>
      <c r="E11" s="47">
        <v>2</v>
      </c>
      <c r="F11" s="47">
        <v>30</v>
      </c>
      <c r="G11" s="48">
        <v>222</v>
      </c>
      <c r="H11" s="49">
        <f t="shared" si="0"/>
        <v>6660</v>
      </c>
      <c r="I11" s="48">
        <v>100</v>
      </c>
      <c r="J11" s="48">
        <v>12</v>
      </c>
      <c r="K11" s="48">
        <v>333.6</v>
      </c>
      <c r="L11" s="49">
        <f t="shared" si="1"/>
        <v>4003.2</v>
      </c>
      <c r="M11" s="48">
        <v>8</v>
      </c>
      <c r="N11" s="48" t="s">
        <v>105</v>
      </c>
      <c r="O11" s="48">
        <v>125</v>
      </c>
      <c r="P11" s="49">
        <v>1000</v>
      </c>
      <c r="Q11" s="48">
        <v>2</v>
      </c>
      <c r="R11" s="48" t="s">
        <v>105</v>
      </c>
      <c r="S11" s="48">
        <v>290</v>
      </c>
      <c r="T11" s="49">
        <f t="shared" si="4"/>
        <v>580</v>
      </c>
      <c r="U11" s="48"/>
      <c r="V11" s="48"/>
      <c r="W11" s="48"/>
      <c r="X11" s="49"/>
      <c r="Y11" s="48"/>
      <c r="Z11" s="48"/>
      <c r="AA11" s="48"/>
      <c r="AB11" s="49"/>
      <c r="AC11" s="54">
        <f t="shared" si="3"/>
        <v>12243.2</v>
      </c>
      <c r="AD11" s="48" t="s">
        <v>107</v>
      </c>
    </row>
    <row r="12" s="31" customFormat="1" ht="24" spans="1:30">
      <c r="A12" s="46">
        <v>9</v>
      </c>
      <c r="B12" s="47" t="s">
        <v>58</v>
      </c>
      <c r="C12" s="47" t="s">
        <v>54</v>
      </c>
      <c r="D12" s="47" t="s">
        <v>39</v>
      </c>
      <c r="E12" s="47">
        <v>4</v>
      </c>
      <c r="F12" s="47">
        <v>30</v>
      </c>
      <c r="G12" s="48">
        <v>324</v>
      </c>
      <c r="H12" s="49">
        <f t="shared" si="0"/>
        <v>9720</v>
      </c>
      <c r="I12" s="48"/>
      <c r="J12" s="48"/>
      <c r="K12" s="48"/>
      <c r="L12" s="49">
        <f t="shared" si="1"/>
        <v>0</v>
      </c>
      <c r="M12" s="48"/>
      <c r="N12" s="48"/>
      <c r="O12" s="48"/>
      <c r="P12" s="49"/>
      <c r="Q12" s="48"/>
      <c r="R12" s="48"/>
      <c r="S12" s="48"/>
      <c r="T12" s="49"/>
      <c r="U12" s="48"/>
      <c r="V12" s="48"/>
      <c r="W12" s="48"/>
      <c r="X12" s="49"/>
      <c r="Y12" s="48"/>
      <c r="Z12" s="48"/>
      <c r="AA12" s="48"/>
      <c r="AB12" s="49"/>
      <c r="AC12" s="54">
        <f t="shared" si="3"/>
        <v>9720</v>
      </c>
      <c r="AD12" s="48" t="s">
        <v>107</v>
      </c>
    </row>
    <row r="13" s="31" customFormat="1" ht="24" spans="1:30">
      <c r="A13" s="46">
        <v>10</v>
      </c>
      <c r="B13" s="47" t="s">
        <v>78</v>
      </c>
      <c r="C13" s="47" t="s">
        <v>52</v>
      </c>
      <c r="D13" s="47" t="s">
        <v>39</v>
      </c>
      <c r="E13" s="47">
        <v>3</v>
      </c>
      <c r="F13" s="47">
        <v>30</v>
      </c>
      <c r="G13" s="48">
        <v>243</v>
      </c>
      <c r="H13" s="49">
        <f t="shared" si="0"/>
        <v>7290</v>
      </c>
      <c r="I13" s="48"/>
      <c r="J13" s="48"/>
      <c r="K13" s="48"/>
      <c r="L13" s="49">
        <f t="shared" si="1"/>
        <v>0</v>
      </c>
      <c r="M13" s="48">
        <v>7</v>
      </c>
      <c r="N13" s="48" t="s">
        <v>105</v>
      </c>
      <c r="O13" s="48">
        <v>125</v>
      </c>
      <c r="P13" s="49">
        <f t="shared" ref="P13:P16" si="5">M13*O13</f>
        <v>875</v>
      </c>
      <c r="Q13" s="48">
        <v>1</v>
      </c>
      <c r="R13" s="48" t="s">
        <v>105</v>
      </c>
      <c r="S13" s="48">
        <v>290</v>
      </c>
      <c r="T13" s="49">
        <f t="shared" ref="T13:T16" si="6">Q13*S13</f>
        <v>290</v>
      </c>
      <c r="U13" s="48"/>
      <c r="V13" s="48"/>
      <c r="W13" s="48"/>
      <c r="X13" s="49"/>
      <c r="Y13" s="48"/>
      <c r="Z13" s="48"/>
      <c r="AA13" s="48"/>
      <c r="AB13" s="49"/>
      <c r="AC13" s="54">
        <f t="shared" si="3"/>
        <v>8455</v>
      </c>
      <c r="AD13" s="48" t="s">
        <v>107</v>
      </c>
    </row>
    <row r="14" s="31" customFormat="1" ht="24" spans="1:30">
      <c r="A14" s="46">
        <v>11</v>
      </c>
      <c r="B14" s="47" t="s">
        <v>80</v>
      </c>
      <c r="C14" s="47" t="s">
        <v>52</v>
      </c>
      <c r="D14" s="47" t="s">
        <v>39</v>
      </c>
      <c r="E14" s="47">
        <v>2</v>
      </c>
      <c r="F14" s="47">
        <v>30</v>
      </c>
      <c r="G14" s="48">
        <v>197</v>
      </c>
      <c r="H14" s="49">
        <f t="shared" si="0"/>
        <v>5910</v>
      </c>
      <c r="I14" s="48"/>
      <c r="J14" s="48"/>
      <c r="K14" s="48"/>
      <c r="L14" s="49">
        <f t="shared" si="1"/>
        <v>0</v>
      </c>
      <c r="M14" s="48"/>
      <c r="N14" s="48"/>
      <c r="O14" s="48"/>
      <c r="P14" s="49"/>
      <c r="Q14" s="48"/>
      <c r="R14" s="48"/>
      <c r="S14" s="48"/>
      <c r="T14" s="49"/>
      <c r="U14" s="48"/>
      <c r="V14" s="48"/>
      <c r="W14" s="48"/>
      <c r="X14" s="49"/>
      <c r="Y14" s="48"/>
      <c r="Z14" s="48"/>
      <c r="AA14" s="48"/>
      <c r="AB14" s="49"/>
      <c r="AC14" s="54">
        <f t="shared" si="3"/>
        <v>5910</v>
      </c>
      <c r="AD14" s="48" t="s">
        <v>107</v>
      </c>
    </row>
    <row r="15" s="31" customFormat="1" ht="24" spans="1:30">
      <c r="A15" s="46">
        <v>12</v>
      </c>
      <c r="B15" s="50" t="s">
        <v>77</v>
      </c>
      <c r="C15" s="50" t="s">
        <v>54</v>
      </c>
      <c r="D15" s="50" t="s">
        <v>39</v>
      </c>
      <c r="E15" s="50"/>
      <c r="F15" s="50"/>
      <c r="G15" s="48"/>
      <c r="H15" s="49"/>
      <c r="I15" s="48">
        <v>100</v>
      </c>
      <c r="J15" s="48">
        <v>12</v>
      </c>
      <c r="K15" s="48">
        <v>284</v>
      </c>
      <c r="L15" s="49">
        <f t="shared" si="1"/>
        <v>3408</v>
      </c>
      <c r="M15" s="48">
        <v>8</v>
      </c>
      <c r="N15" s="48" t="s">
        <v>105</v>
      </c>
      <c r="O15" s="48">
        <v>125</v>
      </c>
      <c r="P15" s="49">
        <f t="shared" si="5"/>
        <v>1000</v>
      </c>
      <c r="Q15" s="48">
        <v>2</v>
      </c>
      <c r="R15" s="48" t="s">
        <v>105</v>
      </c>
      <c r="S15" s="48">
        <v>290</v>
      </c>
      <c r="T15" s="49">
        <f t="shared" si="6"/>
        <v>580</v>
      </c>
      <c r="U15" s="48">
        <v>10</v>
      </c>
      <c r="V15" s="48" t="s">
        <v>105</v>
      </c>
      <c r="W15" s="48">
        <v>195</v>
      </c>
      <c r="X15" s="49">
        <f>W15*U15</f>
        <v>1950</v>
      </c>
      <c r="Y15" s="48"/>
      <c r="Z15" s="48"/>
      <c r="AA15" s="48"/>
      <c r="AB15" s="49"/>
      <c r="AC15" s="54">
        <f t="shared" si="3"/>
        <v>6938</v>
      </c>
      <c r="AD15" s="48" t="s">
        <v>107</v>
      </c>
    </row>
    <row r="16" s="31" customFormat="1" ht="24" spans="1:30">
      <c r="A16" s="46">
        <v>13</v>
      </c>
      <c r="B16" s="50" t="s">
        <v>63</v>
      </c>
      <c r="C16" s="50" t="s">
        <v>54</v>
      </c>
      <c r="D16" s="50" t="s">
        <v>39</v>
      </c>
      <c r="E16" s="50"/>
      <c r="F16" s="50"/>
      <c r="G16" s="48"/>
      <c r="H16" s="49"/>
      <c r="I16" s="48">
        <v>50</v>
      </c>
      <c r="J16" s="48">
        <v>12</v>
      </c>
      <c r="K16" s="48">
        <v>140</v>
      </c>
      <c r="L16" s="49">
        <f t="shared" si="1"/>
        <v>1680</v>
      </c>
      <c r="M16" s="48">
        <v>8</v>
      </c>
      <c r="N16" s="48" t="s">
        <v>105</v>
      </c>
      <c r="O16" s="48">
        <v>125</v>
      </c>
      <c r="P16" s="49">
        <f t="shared" si="5"/>
        <v>1000</v>
      </c>
      <c r="Q16" s="48">
        <v>2</v>
      </c>
      <c r="R16" s="48" t="s">
        <v>105</v>
      </c>
      <c r="S16" s="48">
        <v>290</v>
      </c>
      <c r="T16" s="49">
        <f t="shared" si="6"/>
        <v>580</v>
      </c>
      <c r="U16" s="48">
        <v>20</v>
      </c>
      <c r="V16" s="48" t="s">
        <v>105</v>
      </c>
      <c r="W16" s="48">
        <v>195</v>
      </c>
      <c r="X16" s="49">
        <f>W16*U16</f>
        <v>3900</v>
      </c>
      <c r="Y16" s="48">
        <v>2</v>
      </c>
      <c r="Z16" s="48" t="s">
        <v>106</v>
      </c>
      <c r="AA16" s="48">
        <v>240</v>
      </c>
      <c r="AB16" s="49">
        <f>Y16*AA16</f>
        <v>480</v>
      </c>
      <c r="AC16" s="54">
        <f t="shared" si="3"/>
        <v>7640</v>
      </c>
      <c r="AD16" s="48" t="s">
        <v>107</v>
      </c>
    </row>
    <row r="17" s="31" customFormat="1" ht="24" spans="1:30">
      <c r="A17" s="46">
        <v>14</v>
      </c>
      <c r="B17" s="50" t="s">
        <v>108</v>
      </c>
      <c r="C17" s="50" t="s">
        <v>45</v>
      </c>
      <c r="D17" s="50" t="s">
        <v>76</v>
      </c>
      <c r="E17" s="50">
        <v>1</v>
      </c>
      <c r="F17" s="50">
        <v>30</v>
      </c>
      <c r="G17" s="48">
        <v>80</v>
      </c>
      <c r="H17" s="49">
        <v>2400</v>
      </c>
      <c r="I17" s="48"/>
      <c r="J17" s="48"/>
      <c r="K17" s="48"/>
      <c r="L17" s="49"/>
      <c r="M17" s="48"/>
      <c r="N17" s="48"/>
      <c r="O17" s="48"/>
      <c r="P17" s="49"/>
      <c r="Q17" s="48"/>
      <c r="R17" s="48"/>
      <c r="S17" s="48"/>
      <c r="T17" s="49"/>
      <c r="U17" s="48"/>
      <c r="V17" s="48"/>
      <c r="W17" s="48"/>
      <c r="X17" s="49"/>
      <c r="Y17" s="48"/>
      <c r="Z17" s="48"/>
      <c r="AA17" s="48"/>
      <c r="AB17" s="49"/>
      <c r="AC17" s="54">
        <f t="shared" si="3"/>
        <v>2400</v>
      </c>
      <c r="AD17" s="48" t="s">
        <v>109</v>
      </c>
    </row>
    <row r="18" s="31" customFormat="1" ht="24" spans="1:30">
      <c r="A18" s="46">
        <v>15</v>
      </c>
      <c r="B18" s="50" t="s">
        <v>110</v>
      </c>
      <c r="C18" s="50" t="s">
        <v>45</v>
      </c>
      <c r="D18" s="50" t="s">
        <v>76</v>
      </c>
      <c r="E18" s="50"/>
      <c r="F18" s="50"/>
      <c r="G18" s="48"/>
      <c r="H18" s="49"/>
      <c r="I18" s="48"/>
      <c r="J18" s="48"/>
      <c r="K18" s="48"/>
      <c r="L18" s="49"/>
      <c r="M18" s="48"/>
      <c r="N18" s="48"/>
      <c r="O18" s="48"/>
      <c r="P18" s="49"/>
      <c r="Q18" s="48">
        <v>2</v>
      </c>
      <c r="R18" s="48" t="s">
        <v>111</v>
      </c>
      <c r="S18" s="48">
        <v>225</v>
      </c>
      <c r="T18" s="49">
        <v>450</v>
      </c>
      <c r="U18" s="48"/>
      <c r="V18" s="48"/>
      <c r="W18" s="48"/>
      <c r="X18" s="49"/>
      <c r="Y18" s="48"/>
      <c r="Z18" s="48"/>
      <c r="AA18" s="48"/>
      <c r="AB18" s="49"/>
      <c r="AC18" s="54">
        <v>450</v>
      </c>
      <c r="AD18" s="48" t="s">
        <v>107</v>
      </c>
    </row>
    <row r="19" s="31" customFormat="1" spans="1:30">
      <c r="A19" s="46">
        <v>16</v>
      </c>
      <c r="B19" s="50"/>
      <c r="C19" s="50"/>
      <c r="D19" s="50"/>
      <c r="E19" s="50"/>
      <c r="F19" s="50"/>
      <c r="G19" s="48" t="s">
        <v>35</v>
      </c>
      <c r="H19" s="49">
        <f>SUM(H4:H17)</f>
        <v>96570</v>
      </c>
      <c r="I19" s="48"/>
      <c r="J19" s="48"/>
      <c r="K19" s="48"/>
      <c r="L19" s="49">
        <f>SUM(L4:L17)</f>
        <v>10813.2</v>
      </c>
      <c r="M19" s="48"/>
      <c r="N19" s="48"/>
      <c r="O19" s="48"/>
      <c r="P19" s="49">
        <f>SUM(P4:P17)</f>
        <v>7625</v>
      </c>
      <c r="Q19" s="48"/>
      <c r="R19" s="48"/>
      <c r="S19" s="48"/>
      <c r="T19" s="49">
        <v>4510</v>
      </c>
      <c r="U19" s="48"/>
      <c r="V19" s="48"/>
      <c r="W19" s="48"/>
      <c r="X19" s="49">
        <f>SUM(X4:X17)</f>
        <v>9750</v>
      </c>
      <c r="Y19" s="48"/>
      <c r="Z19" s="48"/>
      <c r="AA19" s="48"/>
      <c r="AB19" s="49">
        <f>SUM(AB4:AB17)</f>
        <v>1440</v>
      </c>
      <c r="AC19" s="54">
        <f>H19+L19+P19+T19+X19+AB19</f>
        <v>130708.2</v>
      </c>
      <c r="AD19" s="48"/>
    </row>
  </sheetData>
  <mergeCells count="10">
    <mergeCell ref="A1:AB1"/>
    <mergeCell ref="E2:L2"/>
    <mergeCell ref="M2:X2"/>
    <mergeCell ref="Y2:AB2"/>
    <mergeCell ref="A2:A3"/>
    <mergeCell ref="B2:B3"/>
    <mergeCell ref="C2:C3"/>
    <mergeCell ref="D2:D3"/>
    <mergeCell ref="AC2:AC3"/>
    <mergeCell ref="AD2:AD3"/>
  </mergeCells>
  <pageMargins left="0.700694444444444" right="0.700694444444444" top="0.751388888888889" bottom="0.751388888888889" header="0.298611111111111" footer="0.298611111111111"/>
  <pageSetup paperSize="9" scale="64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view="pageBreakPreview" zoomScale="85" zoomScaleNormal="100" workbookViewId="0">
      <pane ySplit="3" topLeftCell="A4" activePane="bottomLeft" state="frozen"/>
      <selection/>
      <selection pane="bottomLeft" activeCell="C2" sqref="C$1:C$1048576"/>
    </sheetView>
  </sheetViews>
  <sheetFormatPr defaultColWidth="9" defaultRowHeight="14.4"/>
  <cols>
    <col min="1" max="1" width="4.62962962962963" style="1" customWidth="1"/>
    <col min="2" max="2" width="7.37962962962963" style="1" customWidth="1"/>
    <col min="3" max="3" width="7.62962962962963" style="1" customWidth="1"/>
    <col min="4" max="4" width="22.25" style="2" customWidth="1"/>
    <col min="5" max="5" width="9" style="1" customWidth="1"/>
    <col min="6" max="6" width="7.25" style="1" customWidth="1"/>
    <col min="7" max="7" width="7.87962962962963" style="1" customWidth="1"/>
    <col min="8" max="8" width="8.25" style="1" customWidth="1"/>
    <col min="9" max="9" width="8.75" style="3" customWidth="1"/>
    <col min="10" max="10" width="9.25" style="1" customWidth="1"/>
    <col min="11" max="11" width="13.25" style="4" hidden="1" customWidth="1"/>
    <col min="12" max="16379" width="9" style="1"/>
  </cols>
  <sheetData>
    <row r="1" ht="33" customHeight="1" spans="1:11">
      <c r="A1" s="5" t="s">
        <v>112</v>
      </c>
      <c r="B1" s="5"/>
      <c r="C1" s="5"/>
      <c r="D1" s="5"/>
      <c r="E1" s="5"/>
      <c r="F1" s="5"/>
      <c r="G1" s="5"/>
      <c r="H1" s="5"/>
      <c r="I1" s="18"/>
      <c r="J1" s="5"/>
      <c r="K1" s="19"/>
    </row>
    <row r="2" spans="1:11">
      <c r="A2" s="6" t="s">
        <v>2</v>
      </c>
      <c r="B2" s="6" t="s">
        <v>13</v>
      </c>
      <c r="C2" s="6" t="s">
        <v>15</v>
      </c>
      <c r="D2" s="6" t="s">
        <v>113</v>
      </c>
      <c r="E2" s="6" t="s">
        <v>114</v>
      </c>
      <c r="F2" s="6" t="s">
        <v>115</v>
      </c>
      <c r="G2" s="6" t="s">
        <v>116</v>
      </c>
      <c r="H2" s="6"/>
      <c r="I2" s="20" t="s">
        <v>117</v>
      </c>
      <c r="J2" s="6" t="s">
        <v>118</v>
      </c>
      <c r="K2" s="6" t="s">
        <v>20</v>
      </c>
    </row>
    <row r="3" ht="29" customHeight="1" spans="1:11">
      <c r="A3" s="6"/>
      <c r="B3" s="6"/>
      <c r="C3" s="6"/>
      <c r="D3" s="6"/>
      <c r="E3" s="6"/>
      <c r="F3" s="6"/>
      <c r="G3" s="6" t="s">
        <v>119</v>
      </c>
      <c r="H3" s="6" t="s">
        <v>120</v>
      </c>
      <c r="I3" s="20"/>
      <c r="J3" s="6"/>
      <c r="K3" s="21"/>
    </row>
    <row r="4" ht="25" customHeight="1" spans="1:11">
      <c r="A4" s="7">
        <v>1</v>
      </c>
      <c r="B4" s="8" t="s">
        <v>37</v>
      </c>
      <c r="C4" s="9" t="s">
        <v>39</v>
      </c>
      <c r="D4" s="10" t="s">
        <v>121</v>
      </c>
      <c r="E4" s="9">
        <v>8</v>
      </c>
      <c r="F4" s="9">
        <v>5</v>
      </c>
      <c r="G4" s="9">
        <v>2</v>
      </c>
      <c r="H4" s="9">
        <v>1</v>
      </c>
      <c r="I4" s="22">
        <v>2</v>
      </c>
      <c r="J4" s="9">
        <f t="shared" ref="J4:J27" si="0">I4-H4</f>
        <v>1</v>
      </c>
      <c r="K4" s="23"/>
    </row>
    <row r="5" ht="25" customHeight="1" spans="1:11">
      <c r="A5" s="7">
        <v>2</v>
      </c>
      <c r="B5" s="9" t="s">
        <v>42</v>
      </c>
      <c r="C5" s="9" t="s">
        <v>39</v>
      </c>
      <c r="D5" s="10" t="s">
        <v>122</v>
      </c>
      <c r="E5" s="9">
        <v>12.3</v>
      </c>
      <c r="F5" s="9">
        <v>10</v>
      </c>
      <c r="G5" s="9">
        <v>0</v>
      </c>
      <c r="H5" s="9">
        <v>2.3</v>
      </c>
      <c r="I5" s="22">
        <v>2</v>
      </c>
      <c r="J5" s="9">
        <f t="shared" si="0"/>
        <v>-0.3</v>
      </c>
      <c r="K5" s="24" t="s">
        <v>123</v>
      </c>
    </row>
    <row r="6" ht="25" customHeight="1" spans="1:11">
      <c r="A6" s="7">
        <v>3</v>
      </c>
      <c r="B6" s="8" t="s">
        <v>44</v>
      </c>
      <c r="C6" s="9" t="s">
        <v>39</v>
      </c>
      <c r="D6" s="10" t="s">
        <v>124</v>
      </c>
      <c r="E6" s="9">
        <v>2.9</v>
      </c>
      <c r="F6" s="9">
        <v>0</v>
      </c>
      <c r="G6" s="9">
        <v>1.35</v>
      </c>
      <c r="H6" s="9">
        <f>E6-G6</f>
        <v>1.55</v>
      </c>
      <c r="I6" s="22">
        <v>2</v>
      </c>
      <c r="J6" s="9">
        <f t="shared" si="0"/>
        <v>0.45</v>
      </c>
      <c r="K6" s="23"/>
    </row>
    <row r="7" ht="25" customHeight="1" spans="1:11">
      <c r="A7" s="7">
        <v>4</v>
      </c>
      <c r="B7" s="9" t="s">
        <v>48</v>
      </c>
      <c r="C7" s="9" t="s">
        <v>39</v>
      </c>
      <c r="D7" s="10"/>
      <c r="E7" s="9">
        <v>0</v>
      </c>
      <c r="F7" s="9"/>
      <c r="G7" s="9">
        <v>0</v>
      </c>
      <c r="H7" s="9">
        <v>0</v>
      </c>
      <c r="I7" s="22">
        <v>2</v>
      </c>
      <c r="J7" s="9">
        <f t="shared" si="0"/>
        <v>2</v>
      </c>
      <c r="K7" s="24" t="s">
        <v>125</v>
      </c>
    </row>
    <row r="8" ht="36" spans="1:11">
      <c r="A8" s="7">
        <v>5</v>
      </c>
      <c r="B8" s="8" t="s">
        <v>49</v>
      </c>
      <c r="C8" s="9" t="s">
        <v>39</v>
      </c>
      <c r="D8" s="10" t="s">
        <v>126</v>
      </c>
      <c r="E8" s="9">
        <v>0.3869</v>
      </c>
      <c r="F8" s="9">
        <v>0</v>
      </c>
      <c r="G8" s="11">
        <v>1.35</v>
      </c>
      <c r="H8" s="9">
        <v>0.3869</v>
      </c>
      <c r="I8" s="22">
        <v>2</v>
      </c>
      <c r="J8" s="9">
        <f t="shared" si="0"/>
        <v>1.6131</v>
      </c>
      <c r="K8" s="24" t="s">
        <v>127</v>
      </c>
    </row>
    <row r="9" ht="25" customHeight="1" spans="1:11">
      <c r="A9" s="7">
        <v>6</v>
      </c>
      <c r="B9" s="9" t="s">
        <v>51</v>
      </c>
      <c r="C9" s="9" t="s">
        <v>39</v>
      </c>
      <c r="D9" s="10" t="s">
        <v>128</v>
      </c>
      <c r="E9" s="9">
        <v>2.2</v>
      </c>
      <c r="F9" s="9">
        <v>0.1</v>
      </c>
      <c r="G9" s="9">
        <v>0</v>
      </c>
      <c r="H9" s="9">
        <v>2.2</v>
      </c>
      <c r="I9" s="22">
        <v>2</v>
      </c>
      <c r="J9" s="9">
        <f t="shared" si="0"/>
        <v>-0.2</v>
      </c>
      <c r="K9" s="23"/>
    </row>
    <row r="10" ht="25" customHeight="1" spans="1:11">
      <c r="A10" s="7">
        <v>7</v>
      </c>
      <c r="B10" s="8" t="s">
        <v>53</v>
      </c>
      <c r="C10" s="9" t="s">
        <v>39</v>
      </c>
      <c r="D10" s="10" t="s">
        <v>129</v>
      </c>
      <c r="E10" s="9">
        <v>10</v>
      </c>
      <c r="F10" s="9">
        <v>8</v>
      </c>
      <c r="G10" s="9">
        <v>2</v>
      </c>
      <c r="H10" s="9">
        <v>0</v>
      </c>
      <c r="I10" s="22">
        <v>2</v>
      </c>
      <c r="J10" s="9">
        <f t="shared" si="0"/>
        <v>2</v>
      </c>
      <c r="K10" s="23"/>
    </row>
    <row r="11" ht="25" customHeight="1" spans="1:11">
      <c r="A11" s="7">
        <v>8</v>
      </c>
      <c r="B11" s="8" t="s">
        <v>55</v>
      </c>
      <c r="C11" s="9" t="s">
        <v>39</v>
      </c>
      <c r="D11" s="10" t="s">
        <v>130</v>
      </c>
      <c r="E11" s="9">
        <v>1.35</v>
      </c>
      <c r="F11" s="9">
        <v>0</v>
      </c>
      <c r="G11" s="9">
        <v>1.35</v>
      </c>
      <c r="H11" s="9">
        <v>0</v>
      </c>
      <c r="I11" s="22">
        <v>0</v>
      </c>
      <c r="J11" s="9">
        <f t="shared" si="0"/>
        <v>0</v>
      </c>
      <c r="K11" s="23"/>
    </row>
    <row r="12" ht="25" customHeight="1" spans="1:11">
      <c r="A12" s="7">
        <v>9</v>
      </c>
      <c r="B12" s="9" t="s">
        <v>56</v>
      </c>
      <c r="C12" s="9" t="s">
        <v>39</v>
      </c>
      <c r="D12" s="10" t="s">
        <v>131</v>
      </c>
      <c r="E12" s="9">
        <v>0.35</v>
      </c>
      <c r="F12" s="9">
        <v>0</v>
      </c>
      <c r="G12" s="9">
        <v>0</v>
      </c>
      <c r="H12" s="9">
        <v>0.35</v>
      </c>
      <c r="I12" s="22">
        <v>1</v>
      </c>
      <c r="J12" s="9">
        <f t="shared" si="0"/>
        <v>0.65</v>
      </c>
      <c r="K12" s="23"/>
    </row>
    <row r="13" ht="25" customHeight="1" spans="1:11">
      <c r="A13" s="7">
        <v>10</v>
      </c>
      <c r="B13" s="9" t="s">
        <v>57</v>
      </c>
      <c r="C13" s="9" t="s">
        <v>39</v>
      </c>
      <c r="D13" s="10" t="s">
        <v>132</v>
      </c>
      <c r="E13" s="9">
        <v>7</v>
      </c>
      <c r="F13" s="9">
        <v>5</v>
      </c>
      <c r="G13" s="9">
        <v>0</v>
      </c>
      <c r="H13" s="9">
        <v>2</v>
      </c>
      <c r="I13" s="22">
        <v>2</v>
      </c>
      <c r="J13" s="9">
        <f t="shared" si="0"/>
        <v>0</v>
      </c>
      <c r="K13" s="23"/>
    </row>
    <row r="14" ht="25" customHeight="1" spans="1:11">
      <c r="A14" s="7">
        <v>11</v>
      </c>
      <c r="B14" s="8" t="s">
        <v>58</v>
      </c>
      <c r="C14" s="9" t="s">
        <v>39</v>
      </c>
      <c r="D14" s="10" t="s">
        <v>133</v>
      </c>
      <c r="E14" s="11">
        <v>10</v>
      </c>
      <c r="F14" s="11">
        <v>6.3</v>
      </c>
      <c r="G14" s="11">
        <v>2</v>
      </c>
      <c r="H14" s="11">
        <f t="shared" ref="H14:H23" si="1">E14-F14-G14</f>
        <v>1.7</v>
      </c>
      <c r="I14" s="25">
        <v>2</v>
      </c>
      <c r="J14" s="9">
        <f t="shared" si="0"/>
        <v>0.3</v>
      </c>
      <c r="K14" s="24"/>
    </row>
    <row r="15" ht="25" customHeight="1" spans="1:11">
      <c r="A15" s="7">
        <v>12</v>
      </c>
      <c r="B15" s="8" t="s">
        <v>60</v>
      </c>
      <c r="C15" s="9" t="s">
        <v>39</v>
      </c>
      <c r="D15" s="10" t="s">
        <v>134</v>
      </c>
      <c r="E15" s="11">
        <v>2.7595</v>
      </c>
      <c r="F15" s="9">
        <v>0</v>
      </c>
      <c r="G15" s="9">
        <v>1.35</v>
      </c>
      <c r="H15" s="9">
        <f t="shared" si="1"/>
        <v>1.4095</v>
      </c>
      <c r="I15" s="22">
        <v>2</v>
      </c>
      <c r="J15" s="9">
        <f t="shared" si="0"/>
        <v>0.5905</v>
      </c>
      <c r="K15" s="23"/>
    </row>
    <row r="16" ht="25" customHeight="1" spans="1:11">
      <c r="A16" s="7">
        <v>13</v>
      </c>
      <c r="B16" s="9" t="s">
        <v>63</v>
      </c>
      <c r="C16" s="9" t="s">
        <v>39</v>
      </c>
      <c r="D16" s="10" t="s">
        <v>135</v>
      </c>
      <c r="E16" s="11">
        <v>2.8847</v>
      </c>
      <c r="F16" s="9">
        <v>0</v>
      </c>
      <c r="G16" s="9">
        <v>0</v>
      </c>
      <c r="H16" s="9">
        <f t="shared" si="1"/>
        <v>2.8847</v>
      </c>
      <c r="I16" s="22">
        <v>1.35</v>
      </c>
      <c r="J16" s="9">
        <f t="shared" si="0"/>
        <v>-1.5347</v>
      </c>
      <c r="K16" s="23"/>
    </row>
    <row r="17" ht="25" customHeight="1" spans="1:11">
      <c r="A17" s="7">
        <v>14</v>
      </c>
      <c r="B17" s="9" t="s">
        <v>65</v>
      </c>
      <c r="C17" s="9" t="s">
        <v>66</v>
      </c>
      <c r="D17" s="10" t="s">
        <v>136</v>
      </c>
      <c r="E17" s="11">
        <v>5.5</v>
      </c>
      <c r="F17" s="11">
        <v>2</v>
      </c>
      <c r="G17" s="11">
        <v>0</v>
      </c>
      <c r="H17" s="11">
        <f t="shared" si="1"/>
        <v>3.5</v>
      </c>
      <c r="I17" s="25">
        <v>2</v>
      </c>
      <c r="J17" s="9">
        <f t="shared" si="0"/>
        <v>-1.5</v>
      </c>
      <c r="K17" s="24"/>
    </row>
    <row r="18" ht="25" customHeight="1" spans="1:11">
      <c r="A18" s="7">
        <v>15</v>
      </c>
      <c r="B18" s="9" t="s">
        <v>68</v>
      </c>
      <c r="C18" s="9" t="s">
        <v>66</v>
      </c>
      <c r="D18" s="10" t="s">
        <v>137</v>
      </c>
      <c r="E18" s="11">
        <v>5</v>
      </c>
      <c r="F18" s="11">
        <v>0</v>
      </c>
      <c r="G18" s="11">
        <v>0</v>
      </c>
      <c r="H18" s="11">
        <f t="shared" si="1"/>
        <v>5</v>
      </c>
      <c r="I18" s="25">
        <v>1.35</v>
      </c>
      <c r="J18" s="11">
        <f t="shared" si="0"/>
        <v>-3.65</v>
      </c>
      <c r="K18" s="24"/>
    </row>
    <row r="19" ht="25" customHeight="1" spans="1:11">
      <c r="A19" s="7">
        <v>16</v>
      </c>
      <c r="B19" s="9" t="s">
        <v>69</v>
      </c>
      <c r="C19" s="9" t="s">
        <v>66</v>
      </c>
      <c r="D19" s="10" t="s">
        <v>138</v>
      </c>
      <c r="E19" s="9">
        <v>1.1256</v>
      </c>
      <c r="F19" s="12">
        <v>0</v>
      </c>
      <c r="G19" s="9">
        <v>0</v>
      </c>
      <c r="H19" s="9">
        <f t="shared" si="1"/>
        <v>1.1256</v>
      </c>
      <c r="I19" s="22">
        <v>1.35</v>
      </c>
      <c r="J19" s="9">
        <f t="shared" si="0"/>
        <v>0.2244</v>
      </c>
      <c r="K19" s="23"/>
    </row>
    <row r="20" ht="25" customHeight="1" spans="1:11">
      <c r="A20" s="7">
        <v>17</v>
      </c>
      <c r="B20" s="9" t="s">
        <v>70</v>
      </c>
      <c r="C20" s="9" t="s">
        <v>66</v>
      </c>
      <c r="D20" s="10" t="s">
        <v>139</v>
      </c>
      <c r="E20" s="9">
        <v>1.8688</v>
      </c>
      <c r="F20" s="9">
        <v>0</v>
      </c>
      <c r="G20" s="9">
        <v>0</v>
      </c>
      <c r="H20" s="9">
        <f t="shared" si="1"/>
        <v>1.8688</v>
      </c>
      <c r="I20" s="22">
        <v>1.35</v>
      </c>
      <c r="J20" s="9">
        <f t="shared" si="0"/>
        <v>-0.5188</v>
      </c>
      <c r="K20" s="23"/>
    </row>
    <row r="21" ht="25" customHeight="1" spans="1:11">
      <c r="A21" s="7">
        <v>18</v>
      </c>
      <c r="B21" s="9" t="s">
        <v>71</v>
      </c>
      <c r="C21" s="9" t="s">
        <v>66</v>
      </c>
      <c r="D21" s="10" t="s">
        <v>140</v>
      </c>
      <c r="E21" s="9">
        <v>0.5</v>
      </c>
      <c r="F21" s="9">
        <v>0</v>
      </c>
      <c r="G21" s="9">
        <v>0</v>
      </c>
      <c r="H21" s="9">
        <f t="shared" si="1"/>
        <v>0.5</v>
      </c>
      <c r="I21" s="22">
        <v>2</v>
      </c>
      <c r="J21" s="9">
        <f t="shared" si="0"/>
        <v>1.5</v>
      </c>
      <c r="K21" s="23"/>
    </row>
    <row r="22" ht="25" customHeight="1" spans="1:11">
      <c r="A22" s="7">
        <v>19</v>
      </c>
      <c r="B22" s="9" t="s">
        <v>73</v>
      </c>
      <c r="C22" s="9" t="s">
        <v>66</v>
      </c>
      <c r="D22" s="10" t="s">
        <v>141</v>
      </c>
      <c r="E22" s="9">
        <v>5</v>
      </c>
      <c r="F22" s="9">
        <v>3</v>
      </c>
      <c r="G22" s="9">
        <v>0</v>
      </c>
      <c r="H22" s="9">
        <f t="shared" si="1"/>
        <v>2</v>
      </c>
      <c r="I22" s="22">
        <v>2</v>
      </c>
      <c r="J22" s="9">
        <f t="shared" si="0"/>
        <v>0</v>
      </c>
      <c r="K22" s="23"/>
    </row>
    <row r="23" ht="25" customHeight="1" spans="1:11">
      <c r="A23" s="7">
        <v>20</v>
      </c>
      <c r="B23" s="9" t="s">
        <v>142</v>
      </c>
      <c r="C23" s="9" t="s">
        <v>76</v>
      </c>
      <c r="D23" s="10" t="s">
        <v>143</v>
      </c>
      <c r="E23" s="9">
        <v>1.35</v>
      </c>
      <c r="F23" s="9">
        <v>0</v>
      </c>
      <c r="G23" s="9">
        <v>0</v>
      </c>
      <c r="H23" s="9">
        <f t="shared" si="1"/>
        <v>1.35</v>
      </c>
      <c r="I23" s="22">
        <v>1.35</v>
      </c>
      <c r="J23" s="9">
        <f t="shared" si="0"/>
        <v>0</v>
      </c>
      <c r="K23" s="24"/>
    </row>
    <row r="24" ht="25" customHeight="1" spans="1:11">
      <c r="A24" s="7">
        <v>21</v>
      </c>
      <c r="B24" s="9" t="s">
        <v>77</v>
      </c>
      <c r="C24" s="9" t="s">
        <v>39</v>
      </c>
      <c r="D24" s="10" t="s">
        <v>144</v>
      </c>
      <c r="E24" s="9"/>
      <c r="F24" s="9"/>
      <c r="G24" s="9"/>
      <c r="H24" s="9"/>
      <c r="I24" s="22"/>
      <c r="J24" s="9">
        <f t="shared" si="0"/>
        <v>0</v>
      </c>
      <c r="K24" s="23"/>
    </row>
    <row r="25" ht="25" customHeight="1" spans="1:11">
      <c r="A25" s="7">
        <v>22</v>
      </c>
      <c r="B25" s="9" t="s">
        <v>78</v>
      </c>
      <c r="C25" s="9" t="s">
        <v>39</v>
      </c>
      <c r="D25" s="10" t="s">
        <v>144</v>
      </c>
      <c r="E25" s="9"/>
      <c r="F25" s="9"/>
      <c r="G25" s="9"/>
      <c r="H25" s="9"/>
      <c r="I25" s="22"/>
      <c r="J25" s="9">
        <f t="shared" si="0"/>
        <v>0</v>
      </c>
      <c r="K25" s="23"/>
    </row>
    <row r="26" ht="25" customHeight="1" spans="1:11">
      <c r="A26" s="7">
        <v>23</v>
      </c>
      <c r="B26" s="9" t="s">
        <v>79</v>
      </c>
      <c r="C26" s="9" t="s">
        <v>39</v>
      </c>
      <c r="D26" s="10" t="s">
        <v>144</v>
      </c>
      <c r="E26" s="9"/>
      <c r="F26" s="9"/>
      <c r="G26" s="9"/>
      <c r="H26" s="9"/>
      <c r="I26" s="22"/>
      <c r="J26" s="9">
        <f t="shared" si="0"/>
        <v>0</v>
      </c>
      <c r="K26" s="23"/>
    </row>
    <row r="27" ht="25" customHeight="1" spans="1:11">
      <c r="A27" s="13">
        <v>24</v>
      </c>
      <c r="B27" s="14" t="s">
        <v>80</v>
      </c>
      <c r="C27" s="14" t="s">
        <v>39</v>
      </c>
      <c r="D27" s="15" t="s">
        <v>144</v>
      </c>
      <c r="E27" s="14"/>
      <c r="F27" s="14"/>
      <c r="G27" s="14"/>
      <c r="H27" s="14">
        <v>0</v>
      </c>
      <c r="I27" s="26">
        <v>1.35</v>
      </c>
      <c r="J27" s="9">
        <f t="shared" si="0"/>
        <v>1.35</v>
      </c>
      <c r="K27" s="23"/>
    </row>
    <row r="28" spans="1:10">
      <c r="A28" s="16" t="s">
        <v>11</v>
      </c>
      <c r="B28" s="16"/>
      <c r="C28" s="16"/>
      <c r="D28" s="17"/>
      <c r="E28" s="16">
        <f t="shared" ref="E28:J28" si="2">SUM(E4:E27)</f>
        <v>80.4755</v>
      </c>
      <c r="F28" s="16"/>
      <c r="G28" s="16">
        <f t="shared" si="2"/>
        <v>11.4</v>
      </c>
      <c r="H28" s="16">
        <f t="shared" si="2"/>
        <v>31.1255</v>
      </c>
      <c r="I28" s="27">
        <f t="shared" si="2"/>
        <v>35.1</v>
      </c>
      <c r="J28" s="28">
        <f t="shared" si="2"/>
        <v>3.9745</v>
      </c>
    </row>
  </sheetData>
  <autoFilter ref="A3:K28">
    <extLst/>
  </autoFilter>
  <mergeCells count="12">
    <mergeCell ref="A1:K1"/>
    <mergeCell ref="G2:H2"/>
    <mergeCell ref="A28:B28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明细表</vt:lpstr>
      <vt:lpstr>家电家具</vt:lpstr>
      <vt:lpstr>基础设施建设</vt:lpstr>
      <vt:lpstr>产业发展</vt:lpstr>
      <vt:lpstr>房屋改造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陈靖元</dc:creator>
  <cp:lastModifiedBy>豆dou吖</cp:lastModifiedBy>
  <dcterms:created xsi:type="dcterms:W3CDTF">2021-06-07T07:35:51Z</dcterms:created>
  <dcterms:modified xsi:type="dcterms:W3CDTF">2021-06-07T08:02:11Z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49E04F15824C43E3963FCC0716194C11</vt:lpwstr>
  </property>
  <property fmtid="{D5CDD505-2E9C-101B-9397-08002B2CF9AE}" pid="3" name="KSOProductBuildVer">
    <vt:lpwstr>2052-11.1.0.10577</vt:lpwstr>
  </property>
</Properties>
</file>